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o36598092.sharepoint.com/sites/AOG/Shared Documents/AOGFX/Portfolio Management/2024/03 March/"/>
    </mc:Choice>
  </mc:AlternateContent>
  <xr:revisionPtr revIDLastSave="1043" documentId="8_{1E72E8E5-E143-47CB-A370-1C52782A94E7}" xr6:coauthVersionLast="47" xr6:coauthVersionMax="47" xr10:uidLastSave="{31225110-0DFD-4D9C-98F8-46C36F25C727}"/>
  <bookViews>
    <workbookView xWindow="-57720" yWindow="-6060" windowWidth="29040" windowHeight="15720" xr2:uid="{177B69D4-8BFD-4B67-8953-70A13D38E219}"/>
  </bookViews>
  <sheets>
    <sheet name="Primary" sheetId="1" r:id="rId1"/>
    <sheet name="old" sheetId="2" r:id="rId2"/>
  </sheets>
  <definedNames>
    <definedName name="_xlnm._FilterDatabase" localSheetId="1" hidden="1">old!$A$1:$G$1</definedName>
    <definedName name="_xlnm._FilterDatabase" localSheetId="0" hidden="1">Primary!$A$1:$F$1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O23" i="1"/>
  <c r="P23" i="1"/>
  <c r="Q23" i="1"/>
  <c r="F43" i="1"/>
  <c r="F6" i="1" l="1"/>
  <c r="F41" i="1" s="1"/>
  <c r="L29" i="1" l="1"/>
  <c r="L40" i="1"/>
  <c r="M40" i="1"/>
  <c r="P40" i="1"/>
  <c r="Q40" i="1"/>
  <c r="E35" i="1" l="1"/>
  <c r="E30" i="1"/>
  <c r="L23" i="1" s="1"/>
  <c r="E10" i="1"/>
  <c r="E38" i="1"/>
  <c r="E40" i="1"/>
  <c r="E34" i="1"/>
  <c r="E21" i="1"/>
  <c r="E22" i="1"/>
  <c r="E36" i="1"/>
  <c r="E2" i="1"/>
  <c r="E13" i="1"/>
  <c r="E18" i="1"/>
  <c r="E24" i="1"/>
  <c r="E12" i="1"/>
  <c r="E19" i="1"/>
  <c r="E33" i="1"/>
  <c r="E31" i="1"/>
  <c r="E7" i="1"/>
  <c r="E29" i="1"/>
  <c r="E11" i="1"/>
  <c r="E6" i="1"/>
  <c r="E16" i="1"/>
  <c r="E32" i="1"/>
  <c r="E26" i="1"/>
  <c r="E20" i="1"/>
  <c r="E9" i="1"/>
  <c r="E17" i="1"/>
  <c r="E23" i="1"/>
  <c r="M23" i="1" s="1"/>
  <c r="E4" i="1"/>
  <c r="E15" i="1"/>
  <c r="E5" i="1"/>
  <c r="E3" i="1"/>
  <c r="E37" i="1"/>
  <c r="E27" i="1"/>
  <c r="E39" i="1"/>
  <c r="E14" i="1"/>
  <c r="E8" i="1"/>
  <c r="E28" i="1"/>
  <c r="E25" i="1"/>
  <c r="M1" i="1"/>
  <c r="L13" i="1"/>
  <c r="M13" i="1"/>
  <c r="O13" i="1"/>
  <c r="P13" i="1"/>
  <c r="Q13" i="1"/>
  <c r="L14" i="1"/>
  <c r="O14" i="1"/>
  <c r="P14" i="1"/>
  <c r="Q14" i="1"/>
  <c r="L15" i="1"/>
  <c r="O15" i="1"/>
  <c r="P15" i="1"/>
  <c r="Q15" i="1"/>
  <c r="L16" i="1"/>
  <c r="P16" i="1"/>
  <c r="L17" i="1"/>
  <c r="P17" i="1"/>
  <c r="Q17" i="1"/>
  <c r="Q39" i="1"/>
  <c r="H43" i="1"/>
  <c r="R23" i="1" l="1"/>
  <c r="N40" i="1"/>
  <c r="M11" i="1"/>
  <c r="O21" i="1"/>
  <c r="L6" i="1"/>
  <c r="N26" i="1"/>
  <c r="Q12" i="1"/>
  <c r="O40" i="1"/>
  <c r="M5" i="1"/>
  <c r="N3" i="1"/>
  <c r="Q35" i="1"/>
  <c r="L2" i="1"/>
  <c r="M16" i="1"/>
  <c r="M17" i="1"/>
  <c r="O16" i="1"/>
  <c r="E43" i="1"/>
  <c r="M2" i="1"/>
  <c r="Q16" i="1"/>
  <c r="M15" i="1"/>
  <c r="M14" i="1"/>
  <c r="M9" i="1"/>
  <c r="M12" i="1"/>
  <c r="N27" i="1"/>
  <c r="N34" i="1"/>
  <c r="N35" i="1"/>
  <c r="N36" i="1"/>
  <c r="N37" i="1"/>
  <c r="N39" i="1"/>
  <c r="Q2" i="1"/>
  <c r="L3" i="1"/>
  <c r="P3" i="1"/>
  <c r="O4" i="1"/>
  <c r="P4" i="1"/>
  <c r="Q4" i="1"/>
  <c r="L5" i="1"/>
  <c r="P5" i="1"/>
  <c r="Q5" i="1"/>
  <c r="P6" i="1"/>
  <c r="Q6" i="1"/>
  <c r="L7" i="1"/>
  <c r="P7" i="1"/>
  <c r="Q7" i="1"/>
  <c r="L8" i="1"/>
  <c r="P8" i="1"/>
  <c r="Q8" i="1"/>
  <c r="L9" i="1"/>
  <c r="P9" i="1"/>
  <c r="Q9" i="1"/>
  <c r="L10" i="1"/>
  <c r="P10" i="1"/>
  <c r="Q10" i="1"/>
  <c r="L11" i="1"/>
  <c r="P11" i="1"/>
  <c r="L12" i="1"/>
  <c r="P12" i="1"/>
  <c r="L18" i="1"/>
  <c r="L19" i="1"/>
  <c r="Q19" i="1"/>
  <c r="L20" i="1"/>
  <c r="P20" i="1"/>
  <c r="Q20" i="1"/>
  <c r="P21" i="1"/>
  <c r="Q21" i="1"/>
  <c r="P22" i="1"/>
  <c r="L24" i="1"/>
  <c r="P24" i="1"/>
  <c r="Q24" i="1"/>
  <c r="L25" i="1"/>
  <c r="O25" i="1"/>
  <c r="Q25" i="1"/>
  <c r="L26" i="1"/>
  <c r="Q26" i="1"/>
  <c r="L27" i="1"/>
  <c r="Q27" i="1"/>
  <c r="L28" i="1"/>
  <c r="Q28" i="1"/>
  <c r="P29" i="1"/>
  <c r="Q29" i="1"/>
  <c r="L30" i="1"/>
  <c r="P30" i="1"/>
  <c r="Q30" i="1"/>
  <c r="L31" i="1"/>
  <c r="P31" i="1"/>
  <c r="Q31" i="1"/>
  <c r="L32" i="1"/>
  <c r="P32" i="1"/>
  <c r="Q32" i="1"/>
  <c r="L33" i="1"/>
  <c r="P33" i="1"/>
  <c r="L34" i="1"/>
  <c r="P34" i="1"/>
  <c r="L35" i="1"/>
  <c r="P35" i="1"/>
  <c r="L36" i="1"/>
  <c r="P36" i="1"/>
  <c r="Q37" i="1"/>
  <c r="L38" i="1"/>
  <c r="O38" i="1"/>
  <c r="Q38" i="1"/>
  <c r="L39" i="1"/>
  <c r="P2" i="1"/>
  <c r="Q1" i="1"/>
  <c r="P1" i="1"/>
  <c r="O1" i="1"/>
  <c r="N1" i="1"/>
  <c r="L1" i="1"/>
  <c r="R40" i="1" l="1"/>
  <c r="Q34" i="1"/>
  <c r="N13" i="1"/>
  <c r="R13" i="1" s="1"/>
  <c r="Q36" i="1"/>
  <c r="N16" i="1"/>
  <c r="R16" i="1" s="1"/>
  <c r="N17" i="1"/>
  <c r="O18" i="1"/>
  <c r="L22" i="1"/>
  <c r="M33" i="1"/>
  <c r="O17" i="1"/>
  <c r="N15" i="1"/>
  <c r="R15" i="1" s="1"/>
  <c r="N14" i="1"/>
  <c r="R14" i="1" s="1"/>
  <c r="P28" i="1"/>
  <c r="L4" i="1"/>
  <c r="N2" i="1"/>
  <c r="M39" i="1"/>
  <c r="N33" i="1"/>
  <c r="O11" i="1"/>
  <c r="O12" i="1"/>
  <c r="O22" i="1"/>
  <c r="N38" i="1"/>
  <c r="O24" i="1"/>
  <c r="O8" i="1"/>
  <c r="O5" i="1"/>
  <c r="N30" i="1"/>
  <c r="M27" i="1"/>
  <c r="G2" i="2"/>
  <c r="G45" i="2" s="1"/>
  <c r="F34" i="2" s="1"/>
  <c r="R17" i="1" l="1"/>
  <c r="Q18" i="1"/>
  <c r="Q22" i="1"/>
  <c r="P25" i="1"/>
  <c r="P19" i="1"/>
  <c r="O29" i="1"/>
  <c r="O9" i="1"/>
  <c r="M6" i="1"/>
  <c r="O39" i="1"/>
  <c r="O3" i="1"/>
  <c r="L37" i="1"/>
  <c r="P18" i="1"/>
  <c r="M28" i="1"/>
  <c r="N24" i="1"/>
  <c r="N20" i="1"/>
  <c r="M34" i="1"/>
  <c r="N21" i="1"/>
  <c r="N19" i="1"/>
  <c r="P26" i="1"/>
  <c r="M20" i="1"/>
  <c r="N12" i="1"/>
  <c r="R12" i="1" s="1"/>
  <c r="O37" i="1"/>
  <c r="N10" i="1"/>
  <c r="N11" i="1"/>
  <c r="M4" i="1"/>
  <c r="M32" i="1"/>
  <c r="P39" i="1"/>
  <c r="O33" i="1"/>
  <c r="M36" i="1"/>
  <c r="M18" i="1"/>
  <c r="M7" i="1"/>
  <c r="N9" i="1"/>
  <c r="N29" i="1"/>
  <c r="M19" i="1"/>
  <c r="M21" i="1"/>
  <c r="N22" i="1"/>
  <c r="O32" i="1"/>
  <c r="O10" i="1"/>
  <c r="O35" i="1"/>
  <c r="O26" i="1"/>
  <c r="O27" i="1"/>
  <c r="O19" i="1"/>
  <c r="Q3" i="1"/>
  <c r="Q33" i="1"/>
  <c r="O28" i="1"/>
  <c r="O6" i="1"/>
  <c r="O30" i="1"/>
  <c r="O20" i="1"/>
  <c r="L21" i="1"/>
  <c r="N4" i="1"/>
  <c r="Q11" i="1"/>
  <c r="M26" i="1"/>
  <c r="P37" i="1"/>
  <c r="N28" i="1"/>
  <c r="O31" i="1"/>
  <c r="F3" i="2"/>
  <c r="F4" i="2"/>
  <c r="F22" i="2"/>
  <c r="F20" i="2"/>
  <c r="F5" i="2"/>
  <c r="F23" i="2"/>
  <c r="F21" i="2"/>
  <c r="F6" i="2"/>
  <c r="F35" i="2"/>
  <c r="F7" i="2"/>
  <c r="F36" i="2"/>
  <c r="F8" i="2"/>
  <c r="F37" i="2"/>
  <c r="F19" i="2"/>
  <c r="F38" i="2"/>
  <c r="F39" i="2"/>
  <c r="F24" i="2"/>
  <c r="F40" i="2"/>
  <c r="F9" i="2"/>
  <c r="F25" i="2"/>
  <c r="F41" i="2"/>
  <c r="F10" i="2"/>
  <c r="F26" i="2"/>
  <c r="F42" i="2"/>
  <c r="F11" i="2"/>
  <c r="F27" i="2"/>
  <c r="F43" i="2"/>
  <c r="F12" i="2"/>
  <c r="F28" i="2"/>
  <c r="F13" i="2"/>
  <c r="F29" i="2"/>
  <c r="F47" i="2"/>
  <c r="F14" i="2"/>
  <c r="F30" i="2"/>
  <c r="F15" i="2"/>
  <c r="F31" i="2"/>
  <c r="F16" i="2"/>
  <c r="F32" i="2"/>
  <c r="F2" i="2"/>
  <c r="B51" i="2" s="1"/>
  <c r="F17" i="2"/>
  <c r="F33" i="2"/>
  <c r="F18" i="2"/>
  <c r="L44" i="1" l="1"/>
  <c r="Q49" i="1"/>
  <c r="R9" i="1"/>
  <c r="R39" i="1"/>
  <c r="R26" i="1"/>
  <c r="R4" i="1"/>
  <c r="R33" i="1"/>
  <c r="R20" i="1"/>
  <c r="R11" i="1"/>
  <c r="R28" i="1"/>
  <c r="R21" i="1"/>
  <c r="R19" i="1"/>
  <c r="M24" i="1"/>
  <c r="R24" i="1" s="1"/>
  <c r="M10" i="1"/>
  <c r="R10" i="1" s="1"/>
  <c r="M31" i="1"/>
  <c r="M35" i="1"/>
  <c r="R35" i="1" s="1"/>
  <c r="N25" i="1"/>
  <c r="O7" i="1"/>
  <c r="M38" i="1"/>
  <c r="O2" i="1"/>
  <c r="N18" i="1"/>
  <c r="R18" i="1" s="1"/>
  <c r="N31" i="1"/>
  <c r="N7" i="1"/>
  <c r="N32" i="1"/>
  <c r="R32" i="1" s="1"/>
  <c r="M25" i="1"/>
  <c r="M22" i="1"/>
  <c r="R22" i="1" s="1"/>
  <c r="N8" i="1"/>
  <c r="O34" i="1"/>
  <c r="R34" i="1" s="1"/>
  <c r="N6" i="1"/>
  <c r="R6" i="1" s="1"/>
  <c r="P38" i="1"/>
  <c r="P27" i="1"/>
  <c r="M8" i="1"/>
  <c r="M3" i="1"/>
  <c r="M37" i="1"/>
  <c r="R37" i="1" s="1"/>
  <c r="O36" i="1"/>
  <c r="R36" i="1" s="1"/>
  <c r="N5" i="1"/>
  <c r="M30" i="1"/>
  <c r="R30" i="1" s="1"/>
  <c r="M29" i="1"/>
  <c r="R29" i="1" s="1"/>
  <c r="B52" i="2"/>
  <c r="B54" i="2"/>
  <c r="B53" i="2"/>
  <c r="B55" i="2"/>
  <c r="N46" i="1" l="1"/>
  <c r="P48" i="1"/>
  <c r="B51" i="1" s="1"/>
  <c r="R3" i="1"/>
  <c r="M45" i="1"/>
  <c r="B48" i="1" s="1"/>
  <c r="R2" i="1"/>
  <c r="O47" i="1"/>
  <c r="B50" i="1" s="1"/>
  <c r="R5" i="1"/>
  <c r="B49" i="1"/>
  <c r="R8" i="1"/>
  <c r="R25" i="1"/>
  <c r="R7" i="1"/>
  <c r="R38" i="1"/>
  <c r="R27" i="1"/>
  <c r="R31" i="1"/>
  <c r="B52" i="1"/>
  <c r="B47" i="1"/>
  <c r="R50" i="1" l="1"/>
  <c r="B55" i="1"/>
  <c r="C53" i="1"/>
</calcChain>
</file>

<file path=xl/sharedStrings.xml><?xml version="1.0" encoding="utf-8"?>
<sst xmlns="http://schemas.openxmlformats.org/spreadsheetml/2006/main" count="402" uniqueCount="145">
  <si>
    <t>Asset Class</t>
  </si>
  <si>
    <t>Manager</t>
  </si>
  <si>
    <t>Strategy</t>
  </si>
  <si>
    <t>Structure</t>
  </si>
  <si>
    <t>Weight</t>
  </si>
  <si>
    <t>Real Estate</t>
  </si>
  <si>
    <t>Cottonwood Communities</t>
  </si>
  <si>
    <t>Private REIT</t>
  </si>
  <si>
    <t>Starwood NAV REIT I Share</t>
  </si>
  <si>
    <t>Private Equity</t>
  </si>
  <si>
    <t>Private Credit</t>
  </si>
  <si>
    <t>Private BDC</t>
  </si>
  <si>
    <t>CION Ares Diversified Credit Fund</t>
  </si>
  <si>
    <t>Cash</t>
  </si>
  <si>
    <t>Money Market Funds</t>
  </si>
  <si>
    <t>Apollo Diversified Credit Fund</t>
  </si>
  <si>
    <t>Arctrust III, Inc.</t>
  </si>
  <si>
    <t>Closed-End Fund</t>
  </si>
  <si>
    <t>Bluerock Total Income+ Real Estate Fund</t>
  </si>
  <si>
    <t>Interval Fund</t>
  </si>
  <si>
    <t>The Private Shares Fund</t>
  </si>
  <si>
    <t xml:space="preserve">CPG Carlyle Commitments Class I   </t>
  </si>
  <si>
    <t xml:space="preserve">KKR Real Estate Select Trust, Inc.  Class I   </t>
  </si>
  <si>
    <t>Barings Private Credit Corporation</t>
  </si>
  <si>
    <t xml:space="preserve">Apollo Debt Solutions BDC Class I   </t>
  </si>
  <si>
    <t>Alpha Partners Fund III, LP</t>
  </si>
  <si>
    <t>Limited Partnership</t>
  </si>
  <si>
    <t>Total Net Assets</t>
  </si>
  <si>
    <t>Pomona Investment Fund</t>
  </si>
  <si>
    <t>Invesco REIT</t>
  </si>
  <si>
    <t>Cash in Motion</t>
  </si>
  <si>
    <t xml:space="preserve">Carlyle Tactical Private Credit Fund Class N   </t>
  </si>
  <si>
    <t xml:space="preserve">iCapital Carlyle Direct Access II, LP </t>
  </si>
  <si>
    <t>Totals:</t>
  </si>
  <si>
    <t xml:space="preserve">Cliffwater Enhanced Lending Fund  </t>
  </si>
  <si>
    <t>Stepstone Private Markets</t>
  </si>
  <si>
    <t xml:space="preserve">Variant Alternative Income Fund Institutional Class   </t>
  </si>
  <si>
    <t xml:space="preserve">Carlyle Secured Lending III    </t>
  </si>
  <si>
    <t xml:space="preserve">HPS Corporate Lending Fund Class I   </t>
  </si>
  <si>
    <t>ICON Ark Co-Investment LP</t>
  </si>
  <si>
    <t xml:space="preserve">iDirect Private Markets </t>
  </si>
  <si>
    <t xml:space="preserve">Aspiration Partners Inc. </t>
  </si>
  <si>
    <t>Common Stock</t>
  </si>
  <si>
    <t xml:space="preserve">LEONID Opportunities Fund Class I   </t>
  </si>
  <si>
    <t xml:space="preserve">Mercer Private Investment Partners VII, LP </t>
  </si>
  <si>
    <t>PayJoy Asset Fund LLC Class B</t>
  </si>
  <si>
    <t xml:space="preserve">United States Treasury Bill 0%, Due 11/02/2023 </t>
  </si>
  <si>
    <t>Treasury Security</t>
  </si>
  <si>
    <t>Cash Alternative</t>
  </si>
  <si>
    <t>Short-Term Treasuries</t>
  </si>
  <si>
    <t xml:space="preserve">United States Treasury Bill 0%, Due 11/09/2023   </t>
  </si>
  <si>
    <t xml:space="preserve">United States Treasury Bill 0%, Due 11/16/2023  </t>
  </si>
  <si>
    <t xml:space="preserve">United States Treasury Bill 0%, Due 11/14/2023   </t>
  </si>
  <si>
    <t xml:space="preserve">United States Treasury Bill 0%, Due 11/21/2023   </t>
  </si>
  <si>
    <t xml:space="preserve">United States Treasury Bill 0%, Due 11/28/2023   </t>
  </si>
  <si>
    <t xml:space="preserve">United States Treasury Bill 0%, Due 12/05/2023   </t>
  </si>
  <si>
    <t xml:space="preserve">United States Treasury Bill 0%, Due 12/12/2023   </t>
  </si>
  <si>
    <t xml:space="preserve">Alpha Sentinel Associates, LLC Series I   </t>
  </si>
  <si>
    <t>PMG Legal, LLC</t>
  </si>
  <si>
    <t xml:space="preserve">United States Treasury Bill 0%, DUE 11/24/2023   </t>
  </si>
  <si>
    <t xml:space="preserve">United States Treasury Bill 0%, Due 11/30/2023 </t>
  </si>
  <si>
    <t>Venture Capital</t>
  </si>
  <si>
    <t xml:space="preserve">Venture Capital </t>
  </si>
  <si>
    <t>Cadence Group Platform, LLC Series 38</t>
  </si>
  <si>
    <t>Limited Liability Company</t>
  </si>
  <si>
    <t>Ares Private Markets Fund</t>
  </si>
  <si>
    <t>Private Fund</t>
  </si>
  <si>
    <t>Private Equity / Venture Capital</t>
  </si>
  <si>
    <t>Private Debt / Credit</t>
  </si>
  <si>
    <t>Value (10.31.23)</t>
  </si>
  <si>
    <t>Sub-Strategy</t>
  </si>
  <si>
    <t>PE Secondaries &amp; Co-Investments Fund</t>
  </si>
  <si>
    <t>Short-term Treasuries</t>
  </si>
  <si>
    <t>Late-stage VC Fund</t>
  </si>
  <si>
    <t>Diversified Corporate Lending Fund</t>
  </si>
  <si>
    <t>Diversified Private Equity Fund</t>
  </si>
  <si>
    <t>Core Diversified Fund</t>
  </si>
  <si>
    <t>Multifamily REIT</t>
  </si>
  <si>
    <t>Core Diversified REIT</t>
  </si>
  <si>
    <t>Diversified Direct Lending Fund</t>
  </si>
  <si>
    <t>Niche Direct Lending Fund</t>
  </si>
  <si>
    <t>EM/DM Micro Consumer Credit Fund</t>
  </si>
  <si>
    <t>Diversified Specialty Financing Fund</t>
  </si>
  <si>
    <t xml:space="preserve">Diversified Senior Secured Lending BDC </t>
  </si>
  <si>
    <t>Direct Investment - Carbon Offsets</t>
  </si>
  <si>
    <t>Direct Loan - Merchant Financing</t>
  </si>
  <si>
    <t>Diversified Middle Market Lending BDC</t>
  </si>
  <si>
    <t>Co-Investment - NYC Parking</t>
  </si>
  <si>
    <t>Co-Investment - Legal Solutions</t>
  </si>
  <si>
    <t>Mid-Stage VC Fund</t>
  </si>
  <si>
    <t>Co-Investment - AI Defense Tech</t>
  </si>
  <si>
    <t>Diversified PE Secondaries Fund</t>
  </si>
  <si>
    <t>Diversified PE Co-Investment Fund</t>
  </si>
  <si>
    <t>Core-Plus Diversified REIT</t>
  </si>
  <si>
    <t>Diversified Upper/Mid Market Lending BDC</t>
  </si>
  <si>
    <t>Interim Liquidity</t>
  </si>
  <si>
    <t>Diversified Private Debt Fund</t>
  </si>
  <si>
    <t>note: get rid of "BDC", "Fund", "REIT", etc?</t>
  </si>
  <si>
    <t>PE Secondaries &amp; Co-Investments</t>
  </si>
  <si>
    <t>EM/DM Micro Consumer Credit</t>
  </si>
  <si>
    <t>Diversified Specialty Financing</t>
  </si>
  <si>
    <t>Diversified PE Secondaries</t>
  </si>
  <si>
    <t>Diversified Private Equity</t>
  </si>
  <si>
    <t xml:space="preserve">Diversified Senior Secured Lending </t>
  </si>
  <si>
    <t>Diversified Direct Lending</t>
  </si>
  <si>
    <t>Niche Direct Lending</t>
  </si>
  <si>
    <t>Diversified Private Debt</t>
  </si>
  <si>
    <t>Diversified Corporate Lending</t>
  </si>
  <si>
    <t>Multifamily Residential</t>
  </si>
  <si>
    <t>Diversified Middle Market Lending</t>
  </si>
  <si>
    <t xml:space="preserve">Core-Plus Diversified </t>
  </si>
  <si>
    <t>Diversified PE Co-Investment</t>
  </si>
  <si>
    <t>Diversified Upper/Mid Market Lending</t>
  </si>
  <si>
    <t>Core Diversified</t>
  </si>
  <si>
    <t>Late-stage Diversified VC</t>
  </si>
  <si>
    <t>Mid-Stage Growth VC</t>
  </si>
  <si>
    <t xml:space="preserve">ICON Ark GP, LLC 8%, Due 3/31/2025   </t>
  </si>
  <si>
    <t xml:space="preserve">Preservation Capital Partners Strategic Opportunities I LP   </t>
  </si>
  <si>
    <t>Co-Investment - Specialty Insurance</t>
  </si>
  <si>
    <t>Direct Loan - NYC Parking</t>
  </si>
  <si>
    <t>Direct Loan - SMB Merchant Financing</t>
  </si>
  <si>
    <t>Brookfield Real Assets Income Fund</t>
  </si>
  <si>
    <t>CBRE Global Real Estate Income Fund</t>
  </si>
  <si>
    <t xml:space="preserve">Federated Hermes U.S. Treasury Cash Reserves    </t>
  </si>
  <si>
    <t>Liquid Sleeve</t>
  </si>
  <si>
    <t xml:space="preserve">Cash  </t>
  </si>
  <si>
    <t>Other</t>
  </si>
  <si>
    <t>Real Assets</t>
  </si>
  <si>
    <t>New</t>
  </si>
  <si>
    <t>NET Assets NAV</t>
  </si>
  <si>
    <t>Cadence Group Platform, LLC Series 33 2024-1</t>
  </si>
  <si>
    <t>Value (2.29.24)</t>
  </si>
  <si>
    <t>Portfolio Valuation</t>
  </si>
  <si>
    <t>Variance (Cash in Motion)</t>
  </si>
  <si>
    <t>Check</t>
  </si>
  <si>
    <t>Cadence Group Platform, LLC Series 31 2024-1</t>
  </si>
  <si>
    <t>Cadence Group Platform, LLC Series 38 2024-2</t>
  </si>
  <si>
    <t>Baring Estate Debt Income Fund LP</t>
  </si>
  <si>
    <t xml:space="preserve">GEMS Fund 6, LP   </t>
  </si>
  <si>
    <t>Opportunistic Corporate Credit</t>
  </si>
  <si>
    <t xml:space="preserve">PG-AOGFX BVS CC Side Car, LLC    </t>
  </si>
  <si>
    <t>Core+/Value Add CRE Lending</t>
  </si>
  <si>
    <t>Real Estate Lending</t>
  </si>
  <si>
    <t>CRE Lending Side Car (AOGFX-Unique)</t>
  </si>
  <si>
    <t>Cash In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</si>
</sst>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1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49" fontId="2" fillId="0" borderId="0" xfId="0" applyNumberFormat="1" applyFont="1"/>
    <xf numFmtId="10" fontId="0" fillId="0" borderId="0" xfId="1" applyNumberFormat="1" applyFont="1" applyFill="1" applyAlignment="1">
      <alignment horizontal="center"/>
    </xf>
    <xf numFmtId="0" fontId="2" fillId="0" borderId="0" xfId="0" applyFont="1"/>
    <xf numFmtId="165" fontId="0" fillId="0" borderId="0" xfId="0" applyNumberFormat="1"/>
    <xf numFmtId="10" fontId="0" fillId="0" borderId="0" xfId="0" applyNumberForma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5" borderId="0" xfId="0" applyFill="1"/>
    <xf numFmtId="0" fontId="0" fillId="6" borderId="0" xfId="0" applyFill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/>
    <xf numFmtId="4" fontId="3" fillId="0" borderId="0" xfId="0" applyNumberFormat="1" applyFont="1"/>
    <xf numFmtId="10" fontId="3" fillId="0" borderId="0" xfId="1" applyNumberFormat="1" applyFont="1" applyFill="1" applyAlignment="1">
      <alignment horizontal="center"/>
    </xf>
    <xf numFmtId="164" fontId="3" fillId="0" borderId="0" xfId="0" applyNumberFormat="1" applyFont="1"/>
    <xf numFmtId="49" fontId="7" fillId="0" borderId="0" xfId="0" applyNumberFormat="1" applyFont="1"/>
    <xf numFmtId="4" fontId="7" fillId="0" borderId="0" xfId="0" applyNumberFormat="1" applyFont="1"/>
    <xf numFmtId="0" fontId="8" fillId="0" borderId="0" xfId="0" applyFont="1"/>
    <xf numFmtId="0" fontId="7" fillId="0" borderId="0" xfId="0" applyFont="1"/>
    <xf numFmtId="9" fontId="3" fillId="0" borderId="0" xfId="0" applyNumberFormat="1" applyFont="1"/>
    <xf numFmtId="165" fontId="3" fillId="0" borderId="0" xfId="0" applyNumberFormat="1" applyFont="1"/>
    <xf numFmtId="166" fontId="3" fillId="0" borderId="0" xfId="2" applyNumberFormat="1" applyFont="1"/>
    <xf numFmtId="165" fontId="3" fillId="0" borderId="0" xfId="1" applyNumberFormat="1" applyFont="1"/>
    <xf numFmtId="4" fontId="3" fillId="0" borderId="0" xfId="0" applyNumberFormat="1" applyFont="1" applyAlignment="1">
      <alignment horizontal="center"/>
    </xf>
    <xf numFmtId="4" fontId="9" fillId="0" borderId="0" xfId="0" applyNumberFormat="1" applyFont="1"/>
    <xf numFmtId="4" fontId="3" fillId="0" borderId="1" xfId="0" applyNumberFormat="1" applyFont="1" applyBorder="1"/>
    <xf numFmtId="0" fontId="3" fillId="0" borderId="0" xfId="0" applyFont="1" applyAlignment="1">
      <alignment horizontal="right"/>
    </xf>
    <xf numFmtId="165" fontId="3" fillId="7" borderId="0" xfId="0" applyNumberFormat="1" applyFont="1" applyFill="1"/>
    <xf numFmtId="0" fontId="3" fillId="7" borderId="0" xfId="0" applyFont="1" applyFill="1"/>
    <xf numFmtId="10" fontId="3" fillId="0" borderId="0" xfId="0" applyNumberFormat="1" applyFont="1"/>
  </cellXfs>
  <cellStyles count="3">
    <cellStyle name="Comma" xfId="2" builtinId="3"/>
    <cellStyle name="Normal" xfId="0" builtinId="0"/>
    <cellStyle name="Percent" xfId="1" builtinId="5"/>
  </cellStyles>
  <dxfs count="13">
    <dxf>
      <numFmt numFmtId="4" formatCode="#,##0.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30" formatCode="@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DA2D2A-FE5A-45D4-BF3E-91B20924A52E}" name="FebHoldings" displayName="FebHoldings" ref="A1:F40" totalsRowShown="0" headerRowDxfId="12" dataDxfId="11">
  <autoFilter ref="A1:F40" xr:uid="{2EDA2D2A-FE5A-45D4-BF3E-91B20924A52E}"/>
  <sortState xmlns:xlrd2="http://schemas.microsoft.com/office/spreadsheetml/2017/richdata2" ref="A2:F40">
    <sortCondition descending="1" ref="F1:F40"/>
  </sortState>
  <tableColumns count="6">
    <tableColumn id="1" xr3:uid="{B496F723-D135-4BF7-A82A-8B8557C1B829}" name="Asset Class" dataDxfId="10"/>
    <tableColumn id="2" xr3:uid="{BE306CE7-5452-4CC5-BFA4-4581A90D8521}" name="Manager" dataDxfId="9"/>
    <tableColumn id="3" xr3:uid="{1BAE1C81-8E76-4580-8F38-C3B0592F3F8D}" name="Strategy" dataDxfId="8"/>
    <tableColumn id="6" xr3:uid="{1BE4085B-1EB1-4B55-ACAB-F53C9FB56ADD}" name="Sub-Strategy" dataDxfId="7"/>
    <tableColumn id="5" xr3:uid="{D58D0D14-C0B1-4D79-A4E6-B2A19A138813}" name="Weight" dataDxfId="6" dataCellStyle="Percent">
      <calculatedColumnFormula>F2/$F$41</calculatedColumnFormula>
    </tableColumn>
    <tableColumn id="8" xr3:uid="{03DAFCC0-8C96-467A-8E9B-A20BD9F383B0}" name="Value (2.29.24)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58E283-C258-4394-AC88-3E2275A1493D}" name="FebHoldings3" displayName="FebHoldings3" ref="A1:G43" totalsRowShown="0">
  <autoFilter ref="A1:G43" xr:uid="{2EDA2D2A-FE5A-45D4-BF3E-91B20924A52E}"/>
  <sortState xmlns:xlrd2="http://schemas.microsoft.com/office/spreadsheetml/2017/richdata2" ref="A2:G43">
    <sortCondition descending="1" ref="F1:F43"/>
  </sortState>
  <tableColumns count="7">
    <tableColumn id="1" xr3:uid="{8F2EDC8D-892A-4CF9-AA55-D41E594DE329}" name="Asset Class"/>
    <tableColumn id="2" xr3:uid="{DC16C79D-96E4-4397-AD13-91C41E61DB77}" name="Manager" dataDxfId="4"/>
    <tableColumn id="3" xr3:uid="{92FE4B7A-14D9-41E7-96A0-DED4C5086B17}" name="Strategy" dataDxfId="3"/>
    <tableColumn id="6" xr3:uid="{A9FF46F6-1B12-454F-B5D6-C55AD706B550}" name="Sub-Strategy"/>
    <tableColumn id="4" xr3:uid="{D54942B3-2640-4099-8326-58A32FA19385}" name="Structure" dataDxfId="2"/>
    <tableColumn id="5" xr3:uid="{D8871A3F-AE06-4ECC-8143-99E8C31DC6D7}" name="Weight" dataDxfId="1" dataCellStyle="Percent">
      <calculatedColumnFormula>G2/$G$45</calculatedColumnFormula>
    </tableColumn>
    <tableColumn id="8" xr3:uid="{9B8DFE08-F3B4-49AE-9B31-94FE42E6EDDD}" name="Value (10.31.23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D8A4-15B9-4F9D-8407-27C4AD8847E5}">
  <dimension ref="A1:T55"/>
  <sheetViews>
    <sheetView tabSelected="1" zoomScale="103" zoomScaleNormal="85" workbookViewId="0">
      <selection activeCell="F3" sqref="A3:F3"/>
    </sheetView>
  </sheetViews>
  <sheetFormatPr defaultColWidth="9.1796875" defaultRowHeight="14.5" x14ac:dyDescent="0.35"/>
  <cols>
    <col min="1" max="1" width="20.81640625" style="13" bestFit="1" customWidth="1"/>
    <col min="2" max="2" width="43.54296875" style="13" customWidth="1"/>
    <col min="3" max="3" width="37.453125" style="13" bestFit="1" customWidth="1"/>
    <col min="4" max="4" width="37.453125" style="13" customWidth="1"/>
    <col min="5" max="5" width="16.81640625" style="13" customWidth="1"/>
    <col min="6" max="6" width="19.81640625" style="13" customWidth="1"/>
    <col min="7" max="7" width="9.1796875" style="13"/>
    <col min="8" max="8" width="13.453125" style="13" bestFit="1" customWidth="1"/>
    <col min="9" max="9" width="14.81640625" style="13" customWidth="1"/>
    <col min="10" max="18" width="9.1796875" style="13"/>
    <col min="19" max="19" width="17.26953125" style="33" bestFit="1" customWidth="1"/>
    <col min="20" max="16384" width="9.1796875" style="13"/>
  </cols>
  <sheetData>
    <row r="1" spans="1:19" x14ac:dyDescent="0.35">
      <c r="A1" s="21" t="s">
        <v>0</v>
      </c>
      <c r="B1" s="21" t="s">
        <v>1</v>
      </c>
      <c r="C1" s="22" t="s">
        <v>2</v>
      </c>
      <c r="D1" s="22" t="s">
        <v>70</v>
      </c>
      <c r="E1" s="21" t="s">
        <v>4</v>
      </c>
      <c r="F1" s="21" t="s">
        <v>131</v>
      </c>
      <c r="L1" s="13" t="str">
        <f>A47</f>
        <v>Cash</v>
      </c>
      <c r="M1" s="13" t="str">
        <f>A48</f>
        <v>Private Equity / Venture Capital</v>
      </c>
      <c r="N1" s="13" t="str">
        <f>A49</f>
        <v>Private Debt / Credit</v>
      </c>
      <c r="O1" s="13" t="str">
        <f>A50</f>
        <v>Real Estate</v>
      </c>
      <c r="P1" s="13" t="str">
        <f>A51</f>
        <v>Short-Term Treasuries</v>
      </c>
      <c r="Q1" s="13" t="str">
        <f>A52</f>
        <v>Other</v>
      </c>
      <c r="R1" s="40" t="s">
        <v>134</v>
      </c>
      <c r="S1" s="33" t="s">
        <v>128</v>
      </c>
    </row>
    <row r="2" spans="1:19" x14ac:dyDescent="0.35">
      <c r="A2" s="13" t="s">
        <v>10</v>
      </c>
      <c r="B2" s="23" t="s">
        <v>43</v>
      </c>
      <c r="C2" s="13" t="s">
        <v>10</v>
      </c>
      <c r="D2" s="13" t="s">
        <v>105</v>
      </c>
      <c r="E2" s="25">
        <f t="shared" ref="E2:E40" si="0">F2/$F$41</f>
        <v>7.257302193672982E-2</v>
      </c>
      <c r="F2" s="2">
        <v>4893215</v>
      </c>
      <c r="L2" s="34">
        <f>IF(FebHoldings[[#This Row],[Asset Class]]=$A$47,FebHoldings[[#This Row],[Weight]],0)</f>
        <v>0</v>
      </c>
      <c r="M2" s="34">
        <f>IF(FebHoldings[[#This Row],[Asset Class]]="Private Equity",FebHoldings[[#This Row],[Weight]],0)</f>
        <v>0</v>
      </c>
      <c r="N2" s="34">
        <f>IF(FebHoldings[[#This Row],[Asset Class]]="Private Credit",FebHoldings[[#This Row],[Weight]],0)</f>
        <v>7.257302193672982E-2</v>
      </c>
      <c r="O2" s="34">
        <f>IF(FebHoldings[[#This Row],[Asset Class]]=$A$50,FebHoldings[[#This Row],[Weight]],0)</f>
        <v>0</v>
      </c>
      <c r="P2" s="34">
        <f>IF(FebHoldings[[#This Row],[Asset Class]]=$A$51,FebHoldings[[#This Row],[Weight]],0)</f>
        <v>0</v>
      </c>
      <c r="Q2" s="34">
        <f>IF(FebHoldings[[#This Row],[Asset Class]]=$A$52,FebHoldings[[#This Row],[Weight]],0)</f>
        <v>0</v>
      </c>
      <c r="R2" s="39">
        <f>FebHoldings[[#This Row],[Weight]]-SUM(L2:Q2)</f>
        <v>0</v>
      </c>
    </row>
    <row r="3" spans="1:19" x14ac:dyDescent="0.35">
      <c r="A3" s="13" t="s">
        <v>9</v>
      </c>
      <c r="B3" s="23" t="s">
        <v>44</v>
      </c>
      <c r="C3" s="13" t="s">
        <v>9</v>
      </c>
      <c r="D3" s="13" t="s">
        <v>98</v>
      </c>
      <c r="E3" s="25">
        <f t="shared" si="0"/>
        <v>6.0561535450049525E-2</v>
      </c>
      <c r="F3" s="2">
        <v>4083344</v>
      </c>
      <c r="L3" s="34">
        <f>IF(FebHoldings[[#This Row],[Asset Class]]=$A$47,FebHoldings[[#This Row],[Weight]],0)</f>
        <v>0</v>
      </c>
      <c r="M3" s="34">
        <f>IF(FebHoldings[[#This Row],[Asset Class]]="Private Equity",FebHoldings[[#This Row],[Weight]],0)</f>
        <v>6.0561535450049525E-2</v>
      </c>
      <c r="N3" s="34">
        <f>IF(FebHoldings[[#This Row],[Asset Class]]="Private Credit",FebHoldings[[#This Row],[Weight]],0)</f>
        <v>0</v>
      </c>
      <c r="O3" s="34">
        <f>IF(FebHoldings[[#This Row],[Asset Class]]=$A$50,FebHoldings[[#This Row],[Weight]],0)</f>
        <v>0</v>
      </c>
      <c r="P3" s="34">
        <f>IF(FebHoldings[[#This Row],[Asset Class]]=$A$51,FebHoldings[[#This Row],[Weight]],0)</f>
        <v>0</v>
      </c>
      <c r="Q3" s="34">
        <f>IF(FebHoldings[[#This Row],[Asset Class]]=$A$52,FebHoldings[[#This Row],[Weight]],0)</f>
        <v>0</v>
      </c>
      <c r="R3" s="39">
        <f>FebHoldings[[#This Row],[Weight]]-SUM(L3:Q3)</f>
        <v>0</v>
      </c>
    </row>
    <row r="4" spans="1:19" x14ac:dyDescent="0.35">
      <c r="A4" s="13" t="s">
        <v>10</v>
      </c>
      <c r="B4" s="23" t="s">
        <v>45</v>
      </c>
      <c r="C4" s="13" t="s">
        <v>10</v>
      </c>
      <c r="D4" s="13" t="s">
        <v>99</v>
      </c>
      <c r="E4" s="25">
        <f t="shared" si="0"/>
        <v>5.9325430774433432E-2</v>
      </c>
      <c r="F4" s="2">
        <v>4000000</v>
      </c>
      <c r="L4" s="34">
        <f>IF(FebHoldings[[#This Row],[Asset Class]]=$A$47,FebHoldings[[#This Row],[Weight]],0)</f>
        <v>0</v>
      </c>
      <c r="M4" s="34">
        <f>IF(FebHoldings[[#This Row],[Asset Class]]="Private Equity",FebHoldings[[#This Row],[Weight]],0)</f>
        <v>0</v>
      </c>
      <c r="N4" s="34">
        <f>IF(FebHoldings[[#This Row],[Asset Class]]="Private Credit",FebHoldings[[#This Row],[Weight]],0)</f>
        <v>5.9325430774433432E-2</v>
      </c>
      <c r="O4" s="34">
        <f>IF(FebHoldings[[#This Row],[Asset Class]]=$A$50,FebHoldings[[#This Row],[Weight]],0)</f>
        <v>0</v>
      </c>
      <c r="P4" s="34">
        <f>IF(FebHoldings[[#This Row],[Asset Class]]=$A$51,FebHoldings[[#This Row],[Weight]],0)</f>
        <v>0</v>
      </c>
      <c r="Q4" s="34">
        <f>IF(FebHoldings[[#This Row],[Asset Class]]=$A$52,FebHoldings[[#This Row],[Weight]],0)</f>
        <v>0</v>
      </c>
      <c r="R4" s="39">
        <f>FebHoldings[[#This Row],[Weight]]-SUM(L4:Q4)</f>
        <v>0</v>
      </c>
    </row>
    <row r="5" spans="1:19" x14ac:dyDescent="0.35">
      <c r="A5" s="13" t="s">
        <v>9</v>
      </c>
      <c r="B5" s="23" t="s">
        <v>65</v>
      </c>
      <c r="C5" s="13" t="s">
        <v>9</v>
      </c>
      <c r="D5" s="13" t="s">
        <v>101</v>
      </c>
      <c r="E5" s="25">
        <f t="shared" si="0"/>
        <v>5.8113013853444105E-2</v>
      </c>
      <c r="F5" s="2">
        <v>3918253.14</v>
      </c>
      <c r="L5" s="34">
        <f>IF(FebHoldings[[#This Row],[Asset Class]]=$A$47,FebHoldings[[#This Row],[Weight]],0)</f>
        <v>0</v>
      </c>
      <c r="M5" s="34">
        <f>IF(FebHoldings[[#This Row],[Asset Class]]="Private Equity",FebHoldings[[#This Row],[Weight]],0)</f>
        <v>5.8113013853444105E-2</v>
      </c>
      <c r="N5" s="34">
        <f>IF(FebHoldings[[#This Row],[Asset Class]]="Private Credit",FebHoldings[[#This Row],[Weight]],0)</f>
        <v>0</v>
      </c>
      <c r="O5" s="34">
        <f>IF(FebHoldings[[#This Row],[Asset Class]]=$A$50,FebHoldings[[#This Row],[Weight]],0)</f>
        <v>0</v>
      </c>
      <c r="P5" s="34">
        <f>IF(FebHoldings[[#This Row],[Asset Class]]=$A$51,FebHoldings[[#This Row],[Weight]],0)</f>
        <v>0</v>
      </c>
      <c r="Q5" s="34">
        <f>IF(FebHoldings[[#This Row],[Asset Class]]=$A$52,FebHoldings[[#This Row],[Weight]],0)</f>
        <v>0</v>
      </c>
      <c r="R5" s="39">
        <f>FebHoldings[[#This Row],[Weight]]-SUM(L5:Q5)</f>
        <v>0</v>
      </c>
    </row>
    <row r="6" spans="1:19" x14ac:dyDescent="0.35">
      <c r="A6" s="13" t="s">
        <v>13</v>
      </c>
      <c r="B6" s="23" t="s">
        <v>123</v>
      </c>
      <c r="C6" s="13" t="s">
        <v>125</v>
      </c>
      <c r="D6" s="13" t="s">
        <v>13</v>
      </c>
      <c r="E6" s="25">
        <f t="shared" si="0"/>
        <v>5.0386807607710152E-2</v>
      </c>
      <c r="F6" s="2">
        <f>3353348.62+43967.3</f>
        <v>3397315.92</v>
      </c>
      <c r="L6" s="34">
        <f>IF(FebHoldings[[#This Row],[Asset Class]]=$A$47,FebHoldings[[#This Row],[Weight]],0)</f>
        <v>5.0386807607710152E-2</v>
      </c>
      <c r="M6" s="34">
        <f>IF(FebHoldings[[#This Row],[Asset Class]]="Private Equity",FebHoldings[[#This Row],[Weight]],0)</f>
        <v>0</v>
      </c>
      <c r="N6" s="34">
        <f>IF(FebHoldings[[#This Row],[Asset Class]]="Private Credit",FebHoldings[[#This Row],[Weight]],0)</f>
        <v>0</v>
      </c>
      <c r="O6" s="34">
        <f>IF(FebHoldings[[#This Row],[Asset Class]]=$A$50,FebHoldings[[#This Row],[Weight]],0)</f>
        <v>0</v>
      </c>
      <c r="P6" s="34">
        <f>IF(FebHoldings[[#This Row],[Asset Class]]=$A$51,FebHoldings[[#This Row],[Weight]],0)</f>
        <v>0</v>
      </c>
      <c r="Q6" s="34">
        <f>IF(FebHoldings[[#This Row],[Asset Class]]=$A$52,FebHoldings[[#This Row],[Weight]],0)</f>
        <v>0</v>
      </c>
      <c r="R6" s="39">
        <f>FebHoldings[[#This Row],[Weight]]-SUM(L6:Q6)</f>
        <v>0</v>
      </c>
    </row>
    <row r="7" spans="1:19" x14ac:dyDescent="0.35">
      <c r="A7" s="13" t="s">
        <v>10</v>
      </c>
      <c r="B7" s="23" t="s">
        <v>130</v>
      </c>
      <c r="C7" s="13" t="s">
        <v>10</v>
      </c>
      <c r="D7" s="13" t="s">
        <v>120</v>
      </c>
      <c r="E7" s="25">
        <f t="shared" si="0"/>
        <v>3.7078394234020894E-2</v>
      </c>
      <c r="F7" s="2">
        <v>2500000</v>
      </c>
      <c r="L7" s="34">
        <f>IF(FebHoldings[[#This Row],[Asset Class]]=$A$47,FebHoldings[[#This Row],[Weight]],0)</f>
        <v>0</v>
      </c>
      <c r="M7" s="34">
        <f>IF(FebHoldings[[#This Row],[Asset Class]]="Private Equity",FebHoldings[[#This Row],[Weight]],0)</f>
        <v>0</v>
      </c>
      <c r="N7" s="34">
        <f>IF(FebHoldings[[#This Row],[Asset Class]]="Private Credit",FebHoldings[[#This Row],[Weight]],0)</f>
        <v>3.7078394234020894E-2</v>
      </c>
      <c r="O7" s="34">
        <f>IF(FebHoldings[[#This Row],[Asset Class]]=$A$50,FebHoldings[[#This Row],[Weight]],0)</f>
        <v>0</v>
      </c>
      <c r="P7" s="34">
        <f>IF(FebHoldings[[#This Row],[Asset Class]]=$A$51,FebHoldings[[#This Row],[Weight]],0)</f>
        <v>0</v>
      </c>
      <c r="Q7" s="34">
        <f>IF(FebHoldings[[#This Row],[Asset Class]]=$A$52,FebHoldings[[#This Row],[Weight]],0)</f>
        <v>0</v>
      </c>
      <c r="R7" s="39">
        <f>FebHoldings[[#This Row],[Weight]]-SUM(L7:Q7)</f>
        <v>0</v>
      </c>
    </row>
    <row r="8" spans="1:19" x14ac:dyDescent="0.35">
      <c r="A8" s="13" t="s">
        <v>9</v>
      </c>
      <c r="B8" s="23" t="s">
        <v>35</v>
      </c>
      <c r="C8" s="13" t="s">
        <v>9</v>
      </c>
      <c r="D8" s="13" t="s">
        <v>101</v>
      </c>
      <c r="E8" s="25">
        <f t="shared" si="0"/>
        <v>3.5966946971506E-2</v>
      </c>
      <c r="F8" s="2">
        <v>2425060.9900000002</v>
      </c>
      <c r="L8" s="34">
        <f>IF(FebHoldings[[#This Row],[Asset Class]]=$A$47,FebHoldings[[#This Row],[Weight]],0)</f>
        <v>0</v>
      </c>
      <c r="M8" s="34">
        <f>IF(FebHoldings[[#This Row],[Asset Class]]="Private Equity",FebHoldings[[#This Row],[Weight]],0)</f>
        <v>3.5966946971506E-2</v>
      </c>
      <c r="N8" s="34">
        <f>IF(FebHoldings[[#This Row],[Asset Class]]="Private Credit",FebHoldings[[#This Row],[Weight]],0)</f>
        <v>0</v>
      </c>
      <c r="O8" s="34">
        <f>IF(FebHoldings[[#This Row],[Asset Class]]=$A$50,FebHoldings[[#This Row],[Weight]],0)</f>
        <v>0</v>
      </c>
      <c r="P8" s="34">
        <f>IF(FebHoldings[[#This Row],[Asset Class]]=$A$51,FebHoldings[[#This Row],[Weight]],0)</f>
        <v>0</v>
      </c>
      <c r="Q8" s="34">
        <f>IF(FebHoldings[[#This Row],[Asset Class]]=$A$52,FebHoldings[[#This Row],[Weight]],0)</f>
        <v>0</v>
      </c>
      <c r="R8" s="39">
        <f>FebHoldings[[#This Row],[Weight]]-SUM(L8:Q8)</f>
        <v>0</v>
      </c>
    </row>
    <row r="9" spans="1:19" x14ac:dyDescent="0.35">
      <c r="A9" s="13" t="s">
        <v>10</v>
      </c>
      <c r="B9" s="23" t="s">
        <v>140</v>
      </c>
      <c r="C9" s="13" t="s">
        <v>142</v>
      </c>
      <c r="D9" s="13" t="s">
        <v>143</v>
      </c>
      <c r="E9" s="25">
        <f t="shared" si="0"/>
        <v>3.5595258464660058E-2</v>
      </c>
      <c r="F9" s="2">
        <v>2400000</v>
      </c>
      <c r="L9" s="34">
        <f>IF(FebHoldings[[#This Row],[Asset Class]]=$A$47,FebHoldings[[#This Row],[Weight]],0)</f>
        <v>0</v>
      </c>
      <c r="M9" s="34">
        <f>IF(FebHoldings[[#This Row],[Asset Class]]="Private Equity",FebHoldings[[#This Row],[Weight]],0)</f>
        <v>0</v>
      </c>
      <c r="N9" s="34">
        <f>IF(FebHoldings[[#This Row],[Asset Class]]="Private Credit",FebHoldings[[#This Row],[Weight]],0)</f>
        <v>3.5595258464660058E-2</v>
      </c>
      <c r="O9" s="34">
        <f>IF(FebHoldings[[#This Row],[Asset Class]]=$A$50,FebHoldings[[#This Row],[Weight]],0)</f>
        <v>0</v>
      </c>
      <c r="P9" s="34">
        <f>IF(FebHoldings[[#This Row],[Asset Class]]=$A$51,FebHoldings[[#This Row],[Weight]],0)</f>
        <v>0</v>
      </c>
      <c r="Q9" s="34">
        <f>IF(FebHoldings[[#This Row],[Asset Class]]=$A$52,FebHoldings[[#This Row],[Weight]],0)</f>
        <v>0</v>
      </c>
      <c r="R9" s="39">
        <f>FebHoldings[[#This Row],[Weight]]-SUM(L9:Q9)</f>
        <v>0</v>
      </c>
    </row>
    <row r="10" spans="1:19" x14ac:dyDescent="0.35">
      <c r="A10" s="13" t="s">
        <v>10</v>
      </c>
      <c r="B10" s="23" t="s">
        <v>116</v>
      </c>
      <c r="C10" s="13" t="s">
        <v>10</v>
      </c>
      <c r="D10" s="13" t="s">
        <v>119</v>
      </c>
      <c r="E10" s="25">
        <f t="shared" si="0"/>
        <v>3.491505769545418E-2</v>
      </c>
      <c r="F10" s="2">
        <v>2354137.66</v>
      </c>
      <c r="L10" s="34">
        <f>IF(FebHoldings[[#This Row],[Asset Class]]=$A$47,FebHoldings[[#This Row],[Weight]],0)</f>
        <v>0</v>
      </c>
      <c r="M10" s="34">
        <f>IF(FebHoldings[[#This Row],[Asset Class]]="Private Equity",FebHoldings[[#This Row],[Weight]],0)</f>
        <v>0</v>
      </c>
      <c r="N10" s="34">
        <f>IF(FebHoldings[[#This Row],[Asset Class]]="Private Credit",FebHoldings[[#This Row],[Weight]],0)</f>
        <v>3.491505769545418E-2</v>
      </c>
      <c r="O10" s="34">
        <f>IF(FebHoldings[[#This Row],[Asset Class]]=$A$50,FebHoldings[[#This Row],[Weight]],0)</f>
        <v>0</v>
      </c>
      <c r="P10" s="34">
        <f>IF(FebHoldings[[#This Row],[Asset Class]]=$A$51,FebHoldings[[#This Row],[Weight]],0)</f>
        <v>0</v>
      </c>
      <c r="Q10" s="34">
        <f>IF(FebHoldings[[#This Row],[Asset Class]]=$A$52,FebHoldings[[#This Row],[Weight]],0)</f>
        <v>0</v>
      </c>
      <c r="R10" s="39">
        <f>FebHoldings[[#This Row],[Weight]]-SUM(L10:Q10)</f>
        <v>0</v>
      </c>
    </row>
    <row r="11" spans="1:19" x14ac:dyDescent="0.35">
      <c r="A11" s="13" t="s">
        <v>9</v>
      </c>
      <c r="B11" s="23" t="s">
        <v>28</v>
      </c>
      <c r="C11" s="13" t="s">
        <v>9</v>
      </c>
      <c r="D11" s="13" t="s">
        <v>102</v>
      </c>
      <c r="E11" s="25">
        <f t="shared" si="0"/>
        <v>3.3343256806902255E-2</v>
      </c>
      <c r="F11" s="2">
        <v>2248159.44</v>
      </c>
      <c r="L11" s="34">
        <f>IF(FebHoldings[[#This Row],[Asset Class]]=$A$47,FebHoldings[[#This Row],[Weight]],0)</f>
        <v>0</v>
      </c>
      <c r="M11" s="34">
        <f>IF(FebHoldings[[#This Row],[Asset Class]]="Private Equity",FebHoldings[[#This Row],[Weight]],0)</f>
        <v>3.3343256806902255E-2</v>
      </c>
      <c r="N11" s="34">
        <f>IF(FebHoldings[[#This Row],[Asset Class]]="Private Credit",FebHoldings[[#This Row],[Weight]],0)</f>
        <v>0</v>
      </c>
      <c r="O11" s="34">
        <f>IF(FebHoldings[[#This Row],[Asset Class]]=$A$50,FebHoldings[[#This Row],[Weight]],0)</f>
        <v>0</v>
      </c>
      <c r="P11" s="34">
        <f>IF(FebHoldings[[#This Row],[Asset Class]]=$A$51,FebHoldings[[#This Row],[Weight]],0)</f>
        <v>0</v>
      </c>
      <c r="Q11" s="34">
        <f>IF(FebHoldings[[#This Row],[Asset Class]]=$A$52,FebHoldings[[#This Row],[Weight]],0)</f>
        <v>0</v>
      </c>
      <c r="R11" s="39">
        <f>FebHoldings[[#This Row],[Weight]]-SUM(L11:Q11)</f>
        <v>0</v>
      </c>
    </row>
    <row r="12" spans="1:19" x14ac:dyDescent="0.35">
      <c r="A12" s="13" t="s">
        <v>10</v>
      </c>
      <c r="B12" s="23" t="s">
        <v>24</v>
      </c>
      <c r="C12" s="13" t="s">
        <v>10</v>
      </c>
      <c r="D12" s="13" t="s">
        <v>103</v>
      </c>
      <c r="E12" s="25">
        <f t="shared" si="0"/>
        <v>3.1042660057347772E-2</v>
      </c>
      <c r="F12" s="2">
        <v>2093042.37</v>
      </c>
      <c r="L12" s="34">
        <f>IF(FebHoldings[[#This Row],[Asset Class]]=$A$47,FebHoldings[[#This Row],[Weight]],0)</f>
        <v>0</v>
      </c>
      <c r="M12" s="34">
        <f>IF(FebHoldings[[#This Row],[Asset Class]]="Private Equity",FebHoldings[[#This Row],[Weight]],0)</f>
        <v>0</v>
      </c>
      <c r="N12" s="34">
        <f>IF(FebHoldings[[#This Row],[Asset Class]]="Private Credit",FebHoldings[[#This Row],[Weight]],0)</f>
        <v>3.1042660057347772E-2</v>
      </c>
      <c r="O12" s="34">
        <f>IF(FebHoldings[[#This Row],[Asset Class]]=$A$50,FebHoldings[[#This Row],[Weight]],0)</f>
        <v>0</v>
      </c>
      <c r="P12" s="34">
        <f>IF(FebHoldings[[#This Row],[Asset Class]]=$A$51,FebHoldings[[#This Row],[Weight]],0)</f>
        <v>0</v>
      </c>
      <c r="Q12" s="34">
        <f>IF(FebHoldings[[#This Row],[Asset Class]]=$A$52,FebHoldings[[#This Row],[Weight]],0)</f>
        <v>0</v>
      </c>
      <c r="R12" s="39">
        <f>FebHoldings[[#This Row],[Weight]]-SUM(L12:Q12)</f>
        <v>0</v>
      </c>
    </row>
    <row r="13" spans="1:19" x14ac:dyDescent="0.35">
      <c r="A13" s="13" t="s">
        <v>10</v>
      </c>
      <c r="B13" s="23" t="s">
        <v>31</v>
      </c>
      <c r="C13" s="13" t="s">
        <v>10</v>
      </c>
      <c r="D13" s="13" t="s">
        <v>104</v>
      </c>
      <c r="E13" s="25">
        <f t="shared" si="0"/>
        <v>3.0743980836825117E-2</v>
      </c>
      <c r="F13" s="2">
        <v>2072904.01</v>
      </c>
      <c r="L13" s="34">
        <f>IF(FebHoldings[[#This Row],[Asset Class]]=$A$47,FebHoldings[[#This Row],[Weight]],0)</f>
        <v>0</v>
      </c>
      <c r="M13" s="34">
        <f>IF(FebHoldings[[#This Row],[Asset Class]]="Private Equity",FebHoldings[[#This Row],[Weight]],0)</f>
        <v>0</v>
      </c>
      <c r="N13" s="34">
        <f>IF(FebHoldings[[#This Row],[Asset Class]]="Private Credit",FebHoldings[[#This Row],[Weight]],0)</f>
        <v>3.0743980836825117E-2</v>
      </c>
      <c r="O13" s="34">
        <f>IF(FebHoldings[[#This Row],[Asset Class]]=$A$50,FebHoldings[[#This Row],[Weight]],0)</f>
        <v>0</v>
      </c>
      <c r="P13" s="34">
        <f>IF(FebHoldings[[#This Row],[Asset Class]]=$A$51,FebHoldings[[#This Row],[Weight]],0)</f>
        <v>0</v>
      </c>
      <c r="Q13" s="34">
        <f>IF(FebHoldings[[#This Row],[Asset Class]]=$A$52,FebHoldings[[#This Row],[Weight]],0)</f>
        <v>0</v>
      </c>
      <c r="R13" s="39">
        <f>FebHoldings[[#This Row],[Weight]]-SUM(L13:Q13)</f>
        <v>0</v>
      </c>
    </row>
    <row r="14" spans="1:19" x14ac:dyDescent="0.35">
      <c r="A14" s="13" t="s">
        <v>10</v>
      </c>
      <c r="B14" s="23" t="s">
        <v>36</v>
      </c>
      <c r="C14" s="13" t="s">
        <v>10</v>
      </c>
      <c r="D14" s="13" t="s">
        <v>100</v>
      </c>
      <c r="E14" s="25">
        <f t="shared" si="0"/>
        <v>3.0598163970643175E-2</v>
      </c>
      <c r="F14" s="2">
        <v>2063072.35</v>
      </c>
      <c r="L14" s="34">
        <f>IF(FebHoldings[[#This Row],[Asset Class]]=$A$47,FebHoldings[[#This Row],[Weight]],0)</f>
        <v>0</v>
      </c>
      <c r="M14" s="34">
        <f>IF(FebHoldings[[#This Row],[Asset Class]]="Private Equity",FebHoldings[[#This Row],[Weight]],0)</f>
        <v>0</v>
      </c>
      <c r="N14" s="34">
        <f>IF(FebHoldings[[#This Row],[Asset Class]]="Private Credit",FebHoldings[[#This Row],[Weight]],0)</f>
        <v>3.0598163970643175E-2</v>
      </c>
      <c r="O14" s="34">
        <f>IF(FebHoldings[[#This Row],[Asset Class]]=$A$50,FebHoldings[[#This Row],[Weight]],0)</f>
        <v>0</v>
      </c>
      <c r="P14" s="34">
        <f>IF(FebHoldings[[#This Row],[Asset Class]]=$A$51,FebHoldings[[#This Row],[Weight]],0)</f>
        <v>0</v>
      </c>
      <c r="Q14" s="34">
        <f>IF(FebHoldings[[#This Row],[Asset Class]]=$A$52,FebHoldings[[#This Row],[Weight]],0)</f>
        <v>0</v>
      </c>
      <c r="R14" s="39">
        <f>FebHoldings[[#This Row],[Weight]]-SUM(L14:Q14)</f>
        <v>0</v>
      </c>
    </row>
    <row r="15" spans="1:19" x14ac:dyDescent="0.35">
      <c r="A15" s="13" t="s">
        <v>10</v>
      </c>
      <c r="B15" s="23" t="s">
        <v>12</v>
      </c>
      <c r="C15" s="13" t="s">
        <v>10</v>
      </c>
      <c r="D15" s="13" t="s">
        <v>107</v>
      </c>
      <c r="E15" s="25">
        <f t="shared" si="0"/>
        <v>2.9900002130643179E-2</v>
      </c>
      <c r="F15" s="2">
        <v>2015998.99</v>
      </c>
      <c r="L15" s="34">
        <f>IF(FebHoldings[[#This Row],[Asset Class]]=$A$47,FebHoldings[[#This Row],[Weight]],0)</f>
        <v>0</v>
      </c>
      <c r="M15" s="34">
        <f>IF(FebHoldings[[#This Row],[Asset Class]]="Private Equity",FebHoldings[[#This Row],[Weight]],0)</f>
        <v>0</v>
      </c>
      <c r="N15" s="34">
        <f>IF(FebHoldings[[#This Row],[Asset Class]]="Private Credit",FebHoldings[[#This Row],[Weight]],0)</f>
        <v>2.9900002130643179E-2</v>
      </c>
      <c r="O15" s="34">
        <f>IF(FebHoldings[[#This Row],[Asset Class]]=$A$50,FebHoldings[[#This Row],[Weight]],0)</f>
        <v>0</v>
      </c>
      <c r="P15" s="34">
        <f>IF(FebHoldings[[#This Row],[Asset Class]]=$A$51,FebHoldings[[#This Row],[Weight]],0)</f>
        <v>0</v>
      </c>
      <c r="Q15" s="34">
        <f>IF(FebHoldings[[#This Row],[Asset Class]]=$A$52,FebHoldings[[#This Row],[Weight]],0)</f>
        <v>0</v>
      </c>
      <c r="R15" s="39">
        <f>FebHoldings[[#This Row],[Weight]]-SUM(L15:Q15)</f>
        <v>0</v>
      </c>
    </row>
    <row r="16" spans="1:19" x14ac:dyDescent="0.35">
      <c r="A16" s="13" t="s">
        <v>10</v>
      </c>
      <c r="B16" s="23" t="s">
        <v>23</v>
      </c>
      <c r="C16" s="13" t="s">
        <v>10</v>
      </c>
      <c r="D16" s="13" t="s">
        <v>107</v>
      </c>
      <c r="E16" s="25">
        <f t="shared" si="0"/>
        <v>2.9628901819751786E-2</v>
      </c>
      <c r="F16" s="2">
        <v>1997720.13</v>
      </c>
      <c r="L16" s="34">
        <f>IF(FebHoldings[[#This Row],[Asset Class]]=$A$47,FebHoldings[[#This Row],[Weight]],0)</f>
        <v>0</v>
      </c>
      <c r="M16" s="34">
        <f>IF(FebHoldings[[#This Row],[Asset Class]]="Private Equity",FebHoldings[[#This Row],[Weight]],0)</f>
        <v>0</v>
      </c>
      <c r="N16" s="34">
        <f>IF(FebHoldings[[#This Row],[Asset Class]]="Private Credit",FebHoldings[[#This Row],[Weight]],0)</f>
        <v>2.9628901819751786E-2</v>
      </c>
      <c r="O16" s="34">
        <f>IF(FebHoldings[[#This Row],[Asset Class]]=$A$50,FebHoldings[[#This Row],[Weight]],0)</f>
        <v>0</v>
      </c>
      <c r="P16" s="34">
        <f>IF(FebHoldings[[#This Row],[Asset Class]]=$A$51,FebHoldings[[#This Row],[Weight]],0)</f>
        <v>0</v>
      </c>
      <c r="Q16" s="34">
        <f>IF(FebHoldings[[#This Row],[Asset Class]]=$A$52,FebHoldings[[#This Row],[Weight]],0)</f>
        <v>0</v>
      </c>
      <c r="R16" s="39">
        <f>FebHoldings[[#This Row],[Weight]]-SUM(L16:Q16)</f>
        <v>0</v>
      </c>
    </row>
    <row r="17" spans="1:18" x14ac:dyDescent="0.35">
      <c r="A17" s="13" t="s">
        <v>10</v>
      </c>
      <c r="B17" s="23" t="s">
        <v>34</v>
      </c>
      <c r="C17" s="13" t="s">
        <v>10</v>
      </c>
      <c r="D17" s="13" t="s">
        <v>106</v>
      </c>
      <c r="E17" s="25">
        <f t="shared" si="0"/>
        <v>2.9442583926920871E-2</v>
      </c>
      <c r="F17" s="2">
        <v>1985157.7</v>
      </c>
      <c r="L17" s="34">
        <f>IF(FebHoldings[[#This Row],[Asset Class]]=$A$47,FebHoldings[[#This Row],[Weight]],0)</f>
        <v>0</v>
      </c>
      <c r="M17" s="34">
        <f>IF(FebHoldings[[#This Row],[Asset Class]]="Private Equity",FebHoldings[[#This Row],[Weight]],0)</f>
        <v>0</v>
      </c>
      <c r="N17" s="34">
        <f>IF(FebHoldings[[#This Row],[Asset Class]]="Private Credit",FebHoldings[[#This Row],[Weight]],0)</f>
        <v>2.9442583926920871E-2</v>
      </c>
      <c r="O17" s="34">
        <f>IF(FebHoldings[[#This Row],[Asset Class]]=$A$50,FebHoldings[[#This Row],[Weight]],0)</f>
        <v>0</v>
      </c>
      <c r="P17" s="34">
        <f>IF(FebHoldings[[#This Row],[Asset Class]]=$A$51,FebHoldings[[#This Row],[Weight]],0)</f>
        <v>0</v>
      </c>
      <c r="Q17" s="34">
        <f>IF(FebHoldings[[#This Row],[Asset Class]]=$A$52,FebHoldings[[#This Row],[Weight]],0)</f>
        <v>0</v>
      </c>
      <c r="R17" s="39">
        <f>FebHoldings[[#This Row],[Weight]]-SUM(L17:Q17)</f>
        <v>0</v>
      </c>
    </row>
    <row r="18" spans="1:18" x14ac:dyDescent="0.35">
      <c r="A18" s="13" t="s">
        <v>10</v>
      </c>
      <c r="B18" s="23" t="s">
        <v>15</v>
      </c>
      <c r="C18" s="13" t="s">
        <v>10</v>
      </c>
      <c r="D18" s="13" t="s">
        <v>109</v>
      </c>
      <c r="E18" s="25">
        <f t="shared" si="0"/>
        <v>2.8534682217393057E-2</v>
      </c>
      <c r="F18" s="2">
        <v>1923942.69</v>
      </c>
      <c r="L18" s="34">
        <f>IF(FebHoldings[[#This Row],[Asset Class]]=$A$47,FebHoldings[[#This Row],[Weight]],0)</f>
        <v>0</v>
      </c>
      <c r="M18" s="34">
        <f>IF(FebHoldings[[#This Row],[Asset Class]]="Private Equity",FebHoldings[[#This Row],[Weight]],0)</f>
        <v>0</v>
      </c>
      <c r="N18" s="34">
        <f>IF(FebHoldings[[#This Row],[Asset Class]]="Private Credit",FebHoldings[[#This Row],[Weight]],0)</f>
        <v>2.8534682217393057E-2</v>
      </c>
      <c r="O18" s="34">
        <f>IF(FebHoldings[[#This Row],[Asset Class]]=$A$50,FebHoldings[[#This Row],[Weight]],0)</f>
        <v>0</v>
      </c>
      <c r="P18" s="34">
        <f>IF(FebHoldings[[#This Row],[Asset Class]]=$A$51,FebHoldings[[#This Row],[Weight]],0)</f>
        <v>0</v>
      </c>
      <c r="Q18" s="34">
        <f>IF(FebHoldings[[#This Row],[Asset Class]]=$A$52,FebHoldings[[#This Row],[Weight]],0)</f>
        <v>0</v>
      </c>
      <c r="R18" s="39">
        <f>FebHoldings[[#This Row],[Weight]]-SUM(L18:Q18)</f>
        <v>0</v>
      </c>
    </row>
    <row r="19" spans="1:18" x14ac:dyDescent="0.35">
      <c r="A19" s="13" t="s">
        <v>10</v>
      </c>
      <c r="B19" s="23" t="s">
        <v>136</v>
      </c>
      <c r="C19" s="13" t="s">
        <v>10</v>
      </c>
      <c r="D19" s="13" t="s">
        <v>120</v>
      </c>
      <c r="E19" s="25">
        <f t="shared" si="0"/>
        <v>2.8179579617855877E-2</v>
      </c>
      <c r="F19" s="2">
        <v>1900000</v>
      </c>
      <c r="L19" s="34">
        <f>IF(FebHoldings[[#This Row],[Asset Class]]=$A$47,FebHoldings[[#This Row],[Weight]],0)</f>
        <v>0</v>
      </c>
      <c r="M19" s="34">
        <f>IF(FebHoldings[[#This Row],[Asset Class]]="Private Equity",FebHoldings[[#This Row],[Weight]],0)</f>
        <v>0</v>
      </c>
      <c r="N19" s="34">
        <f>IF(FebHoldings[[#This Row],[Asset Class]]="Private Credit",FebHoldings[[#This Row],[Weight]],0)</f>
        <v>2.8179579617855877E-2</v>
      </c>
      <c r="O19" s="34">
        <f>IF(FebHoldings[[#This Row],[Asset Class]]=$A$50,FebHoldings[[#This Row],[Weight]],0)</f>
        <v>0</v>
      </c>
      <c r="P19" s="34">
        <f>IF(FebHoldings[[#This Row],[Asset Class]]=$A$51,FebHoldings[[#This Row],[Weight]],0)</f>
        <v>0</v>
      </c>
      <c r="Q19" s="34">
        <f>IF(FebHoldings[[#This Row],[Asset Class]]=$A$52,FebHoldings[[#This Row],[Weight]],0)</f>
        <v>0</v>
      </c>
      <c r="R19" s="39">
        <f>FebHoldings[[#This Row],[Weight]]-SUM(L19:Q19)</f>
        <v>0</v>
      </c>
    </row>
    <row r="20" spans="1:18" x14ac:dyDescent="0.35">
      <c r="A20" s="13" t="s">
        <v>10</v>
      </c>
      <c r="B20" s="23" t="s">
        <v>137</v>
      </c>
      <c r="C20" s="13" t="s">
        <v>142</v>
      </c>
      <c r="D20" s="13" t="s">
        <v>141</v>
      </c>
      <c r="E20" s="25">
        <f t="shared" si="0"/>
        <v>2.8172888302518833E-2</v>
      </c>
      <c r="F20" s="2">
        <v>1899548.84</v>
      </c>
      <c r="L20" s="34">
        <f>IF(FebHoldings[[#This Row],[Asset Class]]=$A$47,FebHoldings[[#This Row],[Weight]],0)</f>
        <v>0</v>
      </c>
      <c r="M20" s="34">
        <f>IF(FebHoldings[[#This Row],[Asset Class]]="Private Equity",FebHoldings[[#This Row],[Weight]],0)</f>
        <v>0</v>
      </c>
      <c r="N20" s="34">
        <f>IF(FebHoldings[[#This Row],[Asset Class]]="Private Credit",FebHoldings[[#This Row],[Weight]],0)</f>
        <v>2.8172888302518833E-2</v>
      </c>
      <c r="O20" s="34">
        <f>IF(FebHoldings[[#This Row],[Asset Class]]=$A$50,FebHoldings[[#This Row],[Weight]],0)</f>
        <v>0</v>
      </c>
      <c r="P20" s="34">
        <f>IF(FebHoldings[[#This Row],[Asset Class]]=$A$51,FebHoldings[[#This Row],[Weight]],0)</f>
        <v>0</v>
      </c>
      <c r="Q20" s="34">
        <f>IF(FebHoldings[[#This Row],[Asset Class]]=$A$52,FebHoldings[[#This Row],[Weight]],0)</f>
        <v>0</v>
      </c>
      <c r="R20" s="39">
        <f>FebHoldings[[#This Row],[Weight]]-SUM(L20:Q20)</f>
        <v>0</v>
      </c>
    </row>
    <row r="21" spans="1:18" x14ac:dyDescent="0.35">
      <c r="A21" s="13" t="s">
        <v>9</v>
      </c>
      <c r="B21" s="23" t="s">
        <v>117</v>
      </c>
      <c r="C21" s="13" t="s">
        <v>9</v>
      </c>
      <c r="D21" s="13" t="s">
        <v>118</v>
      </c>
      <c r="E21" s="25">
        <f t="shared" si="0"/>
        <v>2.7387405805902675E-2</v>
      </c>
      <c r="F21" s="2">
        <v>1846587.91</v>
      </c>
      <c r="L21" s="34">
        <f>IF(FebHoldings[[#This Row],[Asset Class]]=$A$47,FebHoldings[[#This Row],[Weight]],0)</f>
        <v>0</v>
      </c>
      <c r="M21" s="34">
        <f>IF(FebHoldings[[#This Row],[Asset Class]]="Private Equity",FebHoldings[[#This Row],[Weight]],0)</f>
        <v>2.7387405805902675E-2</v>
      </c>
      <c r="N21" s="34">
        <f>IF(FebHoldings[[#This Row],[Asset Class]]="Private Credit",FebHoldings[[#This Row],[Weight]],0)</f>
        <v>0</v>
      </c>
      <c r="O21" s="34">
        <f>IF(FebHoldings[[#This Row],[Asset Class]]=$A$50,FebHoldings[[#This Row],[Weight]],0)</f>
        <v>0</v>
      </c>
      <c r="P21" s="34">
        <f>IF(FebHoldings[[#This Row],[Asset Class]]=$A$51,FebHoldings[[#This Row],[Weight]],0)</f>
        <v>0</v>
      </c>
      <c r="Q21" s="34">
        <f>IF(FebHoldings[[#This Row],[Asset Class]]=$A$52,FebHoldings[[#This Row],[Weight]],0)</f>
        <v>0</v>
      </c>
      <c r="R21" s="39">
        <f>FebHoldings[[#This Row],[Weight]]-SUM(L21:Q21)</f>
        <v>0</v>
      </c>
    </row>
    <row r="22" spans="1:18" x14ac:dyDescent="0.35">
      <c r="A22" s="13" t="s">
        <v>10</v>
      </c>
      <c r="B22" s="23" t="s">
        <v>138</v>
      </c>
      <c r="C22" s="13" t="s">
        <v>10</v>
      </c>
      <c r="D22" s="13" t="s">
        <v>139</v>
      </c>
      <c r="E22" s="25">
        <f t="shared" si="0"/>
        <v>2.5954875963814624E-2</v>
      </c>
      <c r="F22" s="2">
        <v>1750000</v>
      </c>
      <c r="I22" s="36"/>
      <c r="L22" s="34">
        <f>IF(FebHoldings[[#This Row],[Asset Class]]=$A$47,FebHoldings[[#This Row],[Weight]],0)</f>
        <v>0</v>
      </c>
      <c r="M22" s="34">
        <f>IF(FebHoldings[[#This Row],[Asset Class]]="Private Equity",FebHoldings[[#This Row],[Weight]],0)</f>
        <v>0</v>
      </c>
      <c r="N22" s="34">
        <f>IF(FebHoldings[[#This Row],[Asset Class]]="Private Credit",FebHoldings[[#This Row],[Weight]],0)</f>
        <v>2.5954875963814624E-2</v>
      </c>
      <c r="O22" s="34">
        <f>IF(FebHoldings[[#This Row],[Asset Class]]=$A$50,FebHoldings[[#This Row],[Weight]],0)</f>
        <v>0</v>
      </c>
      <c r="P22" s="34">
        <f>IF(FebHoldings[[#This Row],[Asset Class]]=$A$51,FebHoldings[[#This Row],[Weight]],0)</f>
        <v>0</v>
      </c>
      <c r="Q22" s="34">
        <f>IF(FebHoldings[[#This Row],[Asset Class]]=$A$52,FebHoldings[[#This Row],[Weight]],0)</f>
        <v>0</v>
      </c>
      <c r="R22" s="39">
        <f>FebHoldings[[#This Row],[Weight]]-SUM(L22:Q22)</f>
        <v>0</v>
      </c>
    </row>
    <row r="23" spans="1:18" x14ac:dyDescent="0.35">
      <c r="A23" s="13" t="s">
        <v>9</v>
      </c>
      <c r="B23" s="23" t="s">
        <v>41</v>
      </c>
      <c r="C23" s="13" t="s">
        <v>9</v>
      </c>
      <c r="D23" s="13" t="s">
        <v>84</v>
      </c>
      <c r="E23" s="25">
        <f t="shared" si="0"/>
        <v>2.5761571463314981E-2</v>
      </c>
      <c r="F23" s="2">
        <v>1736966.5</v>
      </c>
      <c r="I23" s="36"/>
      <c r="L23" s="34">
        <f>IF(FebHoldings[[#This Row],[Asset Class]]=$A$47,FebHoldings[[#This Row],[Weight]],0)</f>
        <v>0</v>
      </c>
      <c r="M23" s="34">
        <f>IF(FebHoldings[[#This Row],[Asset Class]]="Private Equity",FebHoldings[[#This Row],[Weight]],0)</f>
        <v>2.5761571463314981E-2</v>
      </c>
      <c r="N23" s="34">
        <f>IF(FebHoldings[[#This Row],[Asset Class]]="Private Credit",FebHoldings[[#This Row],[Weight]],0)</f>
        <v>0</v>
      </c>
      <c r="O23" s="34">
        <f>IF(FebHoldings[[#This Row],[Asset Class]]=$A$50,FebHoldings[[#This Row],[Weight]],0)</f>
        <v>0</v>
      </c>
      <c r="P23" s="34">
        <f>IF(FebHoldings[[#This Row],[Asset Class]]=$A$51,FebHoldings[[#This Row],[Weight]],0)</f>
        <v>0</v>
      </c>
      <c r="Q23" s="34">
        <f>IF(FebHoldings[[#This Row],[Asset Class]]=$A$52,FebHoldings[[#This Row],[Weight]],0)</f>
        <v>0</v>
      </c>
      <c r="R23" s="39">
        <f>FebHoldings[[#This Row],[Weight]]-SUM(L23:Q23)</f>
        <v>0</v>
      </c>
    </row>
    <row r="24" spans="1:18" x14ac:dyDescent="0.35">
      <c r="A24" s="13" t="s">
        <v>10</v>
      </c>
      <c r="B24" s="23" t="s">
        <v>37</v>
      </c>
      <c r="C24" s="13" t="s">
        <v>10</v>
      </c>
      <c r="D24" s="13" t="s">
        <v>109</v>
      </c>
      <c r="E24" s="25">
        <f t="shared" si="0"/>
        <v>2.2490322864653217E-2</v>
      </c>
      <c r="F24" s="2">
        <v>1516403.51</v>
      </c>
      <c r="L24" s="34">
        <f>IF(FebHoldings[[#This Row],[Asset Class]]=$A$47,FebHoldings[[#This Row],[Weight]],0)</f>
        <v>0</v>
      </c>
      <c r="M24" s="34">
        <f>IF(FebHoldings[[#This Row],[Asset Class]]="Private Equity",FebHoldings[[#This Row],[Weight]],0)</f>
        <v>0</v>
      </c>
      <c r="N24" s="34">
        <f>IF(FebHoldings[[#This Row],[Asset Class]]="Private Credit",FebHoldings[[#This Row],[Weight]],0)</f>
        <v>2.2490322864653217E-2</v>
      </c>
      <c r="O24" s="34">
        <f>IF(FebHoldings[[#This Row],[Asset Class]]=$A$50,FebHoldings[[#This Row],[Weight]],0)</f>
        <v>0</v>
      </c>
      <c r="P24" s="34">
        <f>IF(FebHoldings[[#This Row],[Asset Class]]=$A$51,FebHoldings[[#This Row],[Weight]],0)</f>
        <v>0</v>
      </c>
      <c r="Q24" s="34">
        <f>IF(FebHoldings[[#This Row],[Asset Class]]=$A$52,FebHoldings[[#This Row],[Weight]],0)</f>
        <v>0</v>
      </c>
      <c r="R24" s="39">
        <f>FebHoldings[[#This Row],[Weight]]-SUM(L24:Q24)</f>
        <v>0</v>
      </c>
    </row>
    <row r="25" spans="1:18" x14ac:dyDescent="0.35">
      <c r="A25" s="13" t="s">
        <v>10</v>
      </c>
      <c r="B25" s="23" t="s">
        <v>135</v>
      </c>
      <c r="C25" s="13" t="s">
        <v>10</v>
      </c>
      <c r="D25" s="13" t="s">
        <v>120</v>
      </c>
      <c r="E25" s="25">
        <f t="shared" si="0"/>
        <v>2.2247036540412535E-2</v>
      </c>
      <c r="F25" s="2">
        <v>1500000</v>
      </c>
      <c r="L25" s="34">
        <f>IF(FebHoldings[[#This Row],[Asset Class]]=$A$47,FebHoldings[[#This Row],[Weight]],0)</f>
        <v>0</v>
      </c>
      <c r="M25" s="34">
        <f>IF(FebHoldings[[#This Row],[Asset Class]]="Private Equity",FebHoldings[[#This Row],[Weight]],0)</f>
        <v>0</v>
      </c>
      <c r="N25" s="34">
        <f>IF(FebHoldings[[#This Row],[Asset Class]]="Private Credit",FebHoldings[[#This Row],[Weight]],0)</f>
        <v>2.2247036540412535E-2</v>
      </c>
      <c r="O25" s="34">
        <f>IF(FebHoldings[[#This Row],[Asset Class]]=$A$50,FebHoldings[[#This Row],[Weight]],0)</f>
        <v>0</v>
      </c>
      <c r="P25" s="34">
        <f>IF(FebHoldings[[#This Row],[Asset Class]]=$A$51,FebHoldings[[#This Row],[Weight]],0)</f>
        <v>0</v>
      </c>
      <c r="Q25" s="34">
        <f>IF(FebHoldings[[#This Row],[Asset Class]]=$A$52,FebHoldings[[#This Row],[Weight]],0)</f>
        <v>0</v>
      </c>
      <c r="R25" s="39">
        <f>FebHoldings[[#This Row],[Weight]]-SUM(L25:Q25)</f>
        <v>0</v>
      </c>
    </row>
    <row r="26" spans="1:18" x14ac:dyDescent="0.35">
      <c r="A26" s="13" t="s">
        <v>5</v>
      </c>
      <c r="B26" s="23" t="s">
        <v>6</v>
      </c>
      <c r="C26" s="13" t="s">
        <v>5</v>
      </c>
      <c r="D26" s="13" t="s">
        <v>108</v>
      </c>
      <c r="E26" s="25">
        <f t="shared" si="0"/>
        <v>2.0459961906150161E-2</v>
      </c>
      <c r="F26" s="2">
        <v>1379507.01</v>
      </c>
      <c r="L26" s="34">
        <f>IF(FebHoldings[[#This Row],[Asset Class]]=$A$47,FebHoldings[[#This Row],[Weight]],0)</f>
        <v>0</v>
      </c>
      <c r="M26" s="34">
        <f>IF(FebHoldings[[#This Row],[Asset Class]]="Private Equity",FebHoldings[[#This Row],[Weight]],0)</f>
        <v>0</v>
      </c>
      <c r="N26" s="34">
        <f>IF(FebHoldings[[#This Row],[Asset Class]]="Private Credit",FebHoldings[[#This Row],[Weight]],0)</f>
        <v>0</v>
      </c>
      <c r="O26" s="34">
        <f>IF(FebHoldings[[#This Row],[Asset Class]]=$A$50,FebHoldings[[#This Row],[Weight]],0)</f>
        <v>2.0459961906150161E-2</v>
      </c>
      <c r="P26" s="34">
        <f>IF(FebHoldings[[#This Row],[Asset Class]]=$A$51,FebHoldings[[#This Row],[Weight]],0)</f>
        <v>0</v>
      </c>
      <c r="Q26" s="34">
        <f>IF(FebHoldings[[#This Row],[Asset Class]]=$A$52,FebHoldings[[#This Row],[Weight]],0)</f>
        <v>0</v>
      </c>
      <c r="R26" s="39">
        <f>FebHoldings[[#This Row],[Weight]]-SUM(L26:Q26)</f>
        <v>0</v>
      </c>
    </row>
    <row r="27" spans="1:18" x14ac:dyDescent="0.35">
      <c r="A27" s="13" t="s">
        <v>5</v>
      </c>
      <c r="B27" s="23" t="s">
        <v>16</v>
      </c>
      <c r="C27" s="13" t="s">
        <v>5</v>
      </c>
      <c r="D27" s="13" t="s">
        <v>110</v>
      </c>
      <c r="E27" s="25">
        <f t="shared" si="0"/>
        <v>1.8656615937675706E-2</v>
      </c>
      <c r="F27" s="2">
        <v>1257916.93</v>
      </c>
      <c r="L27" s="34">
        <f>IF(FebHoldings[[#This Row],[Asset Class]]=$A$47,FebHoldings[[#This Row],[Weight]],0)</f>
        <v>0</v>
      </c>
      <c r="M27" s="34">
        <f>IF(FebHoldings[[#This Row],[Asset Class]]="Private Equity",FebHoldings[[#This Row],[Weight]],0)</f>
        <v>0</v>
      </c>
      <c r="N27" s="34">
        <f>IF(FebHoldings[[#This Row],[Asset Class]]="Private Credit",FebHoldings[[#This Row],[Weight]],0)</f>
        <v>0</v>
      </c>
      <c r="O27" s="34">
        <f>IF(FebHoldings[[#This Row],[Asset Class]]=$A$50,FebHoldings[[#This Row],[Weight]],0)</f>
        <v>1.8656615937675706E-2</v>
      </c>
      <c r="P27" s="34">
        <f>IF(FebHoldings[[#This Row],[Asset Class]]=$A$51,FebHoldings[[#This Row],[Weight]],0)</f>
        <v>0</v>
      </c>
      <c r="Q27" s="34">
        <f>IF(FebHoldings[[#This Row],[Asset Class]]=$A$52,FebHoldings[[#This Row],[Weight]],0)</f>
        <v>0</v>
      </c>
      <c r="R27" s="39">
        <f>FebHoldings[[#This Row],[Weight]]-SUM(L27:Q27)</f>
        <v>0</v>
      </c>
    </row>
    <row r="28" spans="1:18" x14ac:dyDescent="0.35">
      <c r="A28" s="13" t="s">
        <v>9</v>
      </c>
      <c r="B28" s="23" t="s">
        <v>32</v>
      </c>
      <c r="C28" s="13" t="s">
        <v>9</v>
      </c>
      <c r="D28" s="13" t="s">
        <v>111</v>
      </c>
      <c r="E28" s="25">
        <f t="shared" si="0"/>
        <v>1.7117357272607218E-2</v>
      </c>
      <c r="F28" s="2">
        <v>1154132.8600000001</v>
      </c>
      <c r="L28" s="34">
        <f>IF(FebHoldings[[#This Row],[Asset Class]]=$A$47,FebHoldings[[#This Row],[Weight]],0)</f>
        <v>0</v>
      </c>
      <c r="M28" s="34">
        <f>IF(FebHoldings[[#This Row],[Asset Class]]="Private Equity",FebHoldings[[#This Row],[Weight]],0)</f>
        <v>1.7117357272607218E-2</v>
      </c>
      <c r="N28" s="34">
        <f>IF(FebHoldings[[#This Row],[Asset Class]]="Private Credit",FebHoldings[[#This Row],[Weight]],0)</f>
        <v>0</v>
      </c>
      <c r="O28" s="34">
        <f>IF(FebHoldings[[#This Row],[Asset Class]]=$A$50,FebHoldings[[#This Row],[Weight]],0)</f>
        <v>0</v>
      </c>
      <c r="P28" s="34">
        <f>IF(FebHoldings[[#This Row],[Asset Class]]=$A$51,FebHoldings[[#This Row],[Weight]],0)</f>
        <v>0</v>
      </c>
      <c r="Q28" s="34">
        <f>IF(FebHoldings[[#This Row],[Asset Class]]=$A$52,FebHoldings[[#This Row],[Weight]],0)</f>
        <v>0</v>
      </c>
      <c r="R28" s="39">
        <f>FebHoldings[[#This Row],[Weight]]-SUM(L28:Q28)</f>
        <v>0</v>
      </c>
    </row>
    <row r="29" spans="1:18" x14ac:dyDescent="0.35">
      <c r="A29" s="13" t="s">
        <v>10</v>
      </c>
      <c r="B29" s="23" t="s">
        <v>38</v>
      </c>
      <c r="C29" s="13" t="s">
        <v>10</v>
      </c>
      <c r="D29" s="13" t="s">
        <v>112</v>
      </c>
      <c r="E29" s="25">
        <f t="shared" si="0"/>
        <v>1.5348024056731514E-2</v>
      </c>
      <c r="F29" s="2">
        <v>1034836.08</v>
      </c>
      <c r="H29" s="24"/>
      <c r="L29" s="34">
        <f>IF(FebHoldings[[#This Row],[Asset Class]]=$A$47,FebHoldings[[#This Row],[Weight]],0)</f>
        <v>0</v>
      </c>
      <c r="M29" s="34">
        <f>IF(FebHoldings[[#This Row],[Asset Class]]="Private Equity",FebHoldings[[#This Row],[Weight]],0)</f>
        <v>0</v>
      </c>
      <c r="N29" s="34">
        <f>IF(FebHoldings[[#This Row],[Asset Class]]="Private Credit",FebHoldings[[#This Row],[Weight]],0)</f>
        <v>1.5348024056731514E-2</v>
      </c>
      <c r="O29" s="34">
        <f>IF(FebHoldings[[#This Row],[Asset Class]]=$A$50,FebHoldings[[#This Row],[Weight]],0)</f>
        <v>0</v>
      </c>
      <c r="P29" s="34">
        <f>IF(FebHoldings[[#This Row],[Asset Class]]=$A$51,FebHoldings[[#This Row],[Weight]],0)</f>
        <v>0</v>
      </c>
      <c r="Q29" s="34">
        <f>IF(FebHoldings[[#This Row],[Asset Class]]=$A$52,FebHoldings[[#This Row],[Weight]],0)</f>
        <v>0</v>
      </c>
      <c r="R29" s="39">
        <f>FebHoldings[[#This Row],[Weight]]-SUM(L29:Q29)</f>
        <v>0</v>
      </c>
    </row>
    <row r="30" spans="1:18" x14ac:dyDescent="0.35">
      <c r="A30" s="13" t="s">
        <v>13</v>
      </c>
      <c r="B30" s="23" t="s">
        <v>144</v>
      </c>
      <c r="C30" s="13" t="s">
        <v>125</v>
      </c>
      <c r="D30" s="13" t="s">
        <v>125</v>
      </c>
      <c r="E30" s="25">
        <f t="shared" si="0"/>
        <v>1.3052376679552962E-2</v>
      </c>
      <c r="F30" s="24">
        <v>880052.72</v>
      </c>
      <c r="H30" s="26"/>
      <c r="L30" s="34">
        <f>IF(FebHoldings[[#This Row],[Asset Class]]=$A$47,FebHoldings[[#This Row],[Weight]],0)</f>
        <v>1.3052376679552962E-2</v>
      </c>
      <c r="M30" s="34">
        <f>IF(FebHoldings[[#This Row],[Asset Class]]="Private Equity",FebHoldings[[#This Row],[Weight]],0)</f>
        <v>0</v>
      </c>
      <c r="N30" s="34">
        <f>IF(FebHoldings[[#This Row],[Asset Class]]="Private Credit",FebHoldings[[#This Row],[Weight]],0)</f>
        <v>0</v>
      </c>
      <c r="O30" s="34">
        <f>IF(FebHoldings[[#This Row],[Asset Class]]=$A$50,FebHoldings[[#This Row],[Weight]],0)</f>
        <v>0</v>
      </c>
      <c r="P30" s="34">
        <f>IF(FebHoldings[[#This Row],[Asset Class]]=$A$51,FebHoldings[[#This Row],[Weight]],0)</f>
        <v>0</v>
      </c>
      <c r="Q30" s="34">
        <f>IF(FebHoldings[[#This Row],[Asset Class]]=$A$52,FebHoldings[[#This Row],[Weight]],0)</f>
        <v>0</v>
      </c>
      <c r="R30" s="39">
        <f>FebHoldings[[#This Row],[Weight]]-SUM(L30:Q30)</f>
        <v>0</v>
      </c>
    </row>
    <row r="31" spans="1:18" x14ac:dyDescent="0.35">
      <c r="A31" s="13" t="s">
        <v>9</v>
      </c>
      <c r="B31" s="23" t="s">
        <v>39</v>
      </c>
      <c r="C31" s="13" t="s">
        <v>9</v>
      </c>
      <c r="D31" s="13" t="s">
        <v>87</v>
      </c>
      <c r="E31" s="25">
        <f t="shared" si="0"/>
        <v>1.2927510737562589E-2</v>
      </c>
      <c r="F31" s="2">
        <v>871633.67</v>
      </c>
      <c r="H31" s="26"/>
      <c r="L31" s="34">
        <f>IF(FebHoldings[[#This Row],[Asset Class]]=$A$47,FebHoldings[[#This Row],[Weight]],0)</f>
        <v>0</v>
      </c>
      <c r="M31" s="34">
        <f>IF(FebHoldings[[#This Row],[Asset Class]]="Private Equity",FebHoldings[[#This Row],[Weight]],0)</f>
        <v>1.2927510737562589E-2</v>
      </c>
      <c r="N31" s="34">
        <f>IF(FebHoldings[[#This Row],[Asset Class]]="Private Credit",FebHoldings[[#This Row],[Weight]],0)</f>
        <v>0</v>
      </c>
      <c r="O31" s="34">
        <f>IF(FebHoldings[[#This Row],[Asset Class]]=$A$50,FebHoldings[[#This Row],[Weight]],0)</f>
        <v>0</v>
      </c>
      <c r="P31" s="34">
        <f>IF(FebHoldings[[#This Row],[Asset Class]]=$A$51,FebHoldings[[#This Row],[Weight]],0)</f>
        <v>0</v>
      </c>
      <c r="Q31" s="34">
        <f>IF(FebHoldings[[#This Row],[Asset Class]]=$A$52,FebHoldings[[#This Row],[Weight]],0)</f>
        <v>0</v>
      </c>
      <c r="R31" s="39">
        <f>FebHoldings[[#This Row],[Weight]]-SUM(L31:Q31)</f>
        <v>0</v>
      </c>
    </row>
    <row r="32" spans="1:18" x14ac:dyDescent="0.35">
      <c r="A32" s="13" t="s">
        <v>9</v>
      </c>
      <c r="B32" s="23" t="s">
        <v>58</v>
      </c>
      <c r="C32" s="13" t="s">
        <v>9</v>
      </c>
      <c r="D32" s="13" t="s">
        <v>88</v>
      </c>
      <c r="E32" s="25">
        <f t="shared" si="0"/>
        <v>7.4156788468041791E-3</v>
      </c>
      <c r="F32" s="2">
        <v>500000</v>
      </c>
      <c r="H32" s="26"/>
      <c r="L32" s="34">
        <f>IF(FebHoldings[[#This Row],[Asset Class]]=$A$47,FebHoldings[[#This Row],[Weight]],0)</f>
        <v>0</v>
      </c>
      <c r="M32" s="34">
        <f>IF(FebHoldings[[#This Row],[Asset Class]]="Private Equity",FebHoldings[[#This Row],[Weight]],0)</f>
        <v>7.4156788468041791E-3</v>
      </c>
      <c r="N32" s="34">
        <f>IF(FebHoldings[[#This Row],[Asset Class]]="Private Credit",FebHoldings[[#This Row],[Weight]],0)</f>
        <v>0</v>
      </c>
      <c r="O32" s="34">
        <f>IF(FebHoldings[[#This Row],[Asset Class]]=$A$50,FebHoldings[[#This Row],[Weight]],0)</f>
        <v>0</v>
      </c>
      <c r="P32" s="34">
        <f>IF(FebHoldings[[#This Row],[Asset Class]]=$A$51,FebHoldings[[#This Row],[Weight]],0)</f>
        <v>0</v>
      </c>
      <c r="Q32" s="34">
        <f>IF(FebHoldings[[#This Row],[Asset Class]]=$A$52,FebHoldings[[#This Row],[Weight]],0)</f>
        <v>0</v>
      </c>
      <c r="R32" s="39">
        <f>FebHoldings[[#This Row],[Weight]]-SUM(L32:Q32)</f>
        <v>0</v>
      </c>
    </row>
    <row r="33" spans="1:20" x14ac:dyDescent="0.35">
      <c r="A33" s="13" t="s">
        <v>9</v>
      </c>
      <c r="B33" s="23" t="s">
        <v>57</v>
      </c>
      <c r="C33" s="13" t="s">
        <v>9</v>
      </c>
      <c r="D33" s="13" t="s">
        <v>90</v>
      </c>
      <c r="E33" s="25">
        <f t="shared" si="0"/>
        <v>7.1649071363355321E-3</v>
      </c>
      <c r="F33" s="2">
        <v>483091.79</v>
      </c>
      <c r="H33" s="26"/>
      <c r="L33" s="34">
        <f>IF(FebHoldings[[#This Row],[Asset Class]]=$A$47,FebHoldings[[#This Row],[Weight]],0)</f>
        <v>0</v>
      </c>
      <c r="M33" s="34">
        <f>IF(FebHoldings[[#This Row],[Asset Class]]="Private Equity",FebHoldings[[#This Row],[Weight]],0)</f>
        <v>7.1649071363355321E-3</v>
      </c>
      <c r="N33" s="34">
        <f>IF(FebHoldings[[#This Row],[Asset Class]]="Private Credit",FebHoldings[[#This Row],[Weight]],0)</f>
        <v>0</v>
      </c>
      <c r="O33" s="34">
        <f>IF(FebHoldings[[#This Row],[Asset Class]]=$A$50,FebHoldings[[#This Row],[Weight]],0)</f>
        <v>0</v>
      </c>
      <c r="P33" s="34">
        <f>IF(FebHoldings[[#This Row],[Asset Class]]=$A$51,FebHoldings[[#This Row],[Weight]],0)</f>
        <v>0</v>
      </c>
      <c r="Q33" s="34">
        <f>IF(FebHoldings[[#This Row],[Asset Class]]=$A$52,FebHoldings[[#This Row],[Weight]],0)</f>
        <v>0</v>
      </c>
      <c r="R33" s="39">
        <f>FebHoldings[[#This Row],[Weight]]-SUM(L33:Q33)</f>
        <v>0</v>
      </c>
    </row>
    <row r="34" spans="1:20" x14ac:dyDescent="0.35">
      <c r="A34" s="13" t="s">
        <v>126</v>
      </c>
      <c r="B34" s="23" t="s">
        <v>121</v>
      </c>
      <c r="C34" s="13" t="s">
        <v>124</v>
      </c>
      <c r="D34" s="13" t="s">
        <v>127</v>
      </c>
      <c r="E34" s="25">
        <f t="shared" si="0"/>
        <v>5.7720120212935728E-3</v>
      </c>
      <c r="F34" s="2">
        <v>389176.24</v>
      </c>
      <c r="L34" s="34">
        <f>IF(FebHoldings[[#This Row],[Asset Class]]=$A$47,FebHoldings[[#This Row],[Weight]],0)</f>
        <v>0</v>
      </c>
      <c r="M34" s="34">
        <f>IF(FebHoldings[[#This Row],[Asset Class]]="Private Equity",FebHoldings[[#This Row],[Weight]],0)</f>
        <v>0</v>
      </c>
      <c r="N34" s="34">
        <f>IF(FebHoldings[[#This Row],[Asset Class]]="Private Credit",FebHoldings[[#This Row],[Weight]],0)</f>
        <v>0</v>
      </c>
      <c r="O34" s="34">
        <f>IF(FebHoldings[[#This Row],[Asset Class]]=$A$50,FebHoldings[[#This Row],[Weight]],0)</f>
        <v>0</v>
      </c>
      <c r="P34" s="34">
        <f>IF(FebHoldings[[#This Row],[Asset Class]]=$A$51,FebHoldings[[#This Row],[Weight]],0)</f>
        <v>0</v>
      </c>
      <c r="Q34" s="34">
        <f>IF(FebHoldings[[#This Row],[Asset Class]]=$A$52,FebHoldings[[#This Row],[Weight]],0)</f>
        <v>5.7720120212935728E-3</v>
      </c>
      <c r="R34" s="39">
        <f>FebHoldings[[#This Row],[Weight]]-SUM(L34:Q34)</f>
        <v>0</v>
      </c>
    </row>
    <row r="35" spans="1:20" x14ac:dyDescent="0.35">
      <c r="A35" s="13" t="s">
        <v>9</v>
      </c>
      <c r="B35" s="23" t="s">
        <v>25</v>
      </c>
      <c r="C35" s="13" t="s">
        <v>61</v>
      </c>
      <c r="D35" s="13" t="s">
        <v>115</v>
      </c>
      <c r="E35" s="25">
        <f t="shared" si="0"/>
        <v>4.758166512548046E-3</v>
      </c>
      <c r="F35" s="2">
        <v>320818</v>
      </c>
      <c r="L35" s="34">
        <f>IF(FebHoldings[[#This Row],[Asset Class]]=$A$47,FebHoldings[[#This Row],[Weight]],0)</f>
        <v>0</v>
      </c>
      <c r="M35" s="34">
        <f>IF(FebHoldings[[#This Row],[Asset Class]]="Private Equity",FebHoldings[[#This Row],[Weight]],0)</f>
        <v>4.758166512548046E-3</v>
      </c>
      <c r="N35" s="34">
        <f>IF(FebHoldings[[#This Row],[Asset Class]]="Private Credit",FebHoldings[[#This Row],[Weight]],0)</f>
        <v>0</v>
      </c>
      <c r="O35" s="34">
        <f>IF(FebHoldings[[#This Row],[Asset Class]]=$A$50,FebHoldings[[#This Row],[Weight]],0)</f>
        <v>0</v>
      </c>
      <c r="P35" s="34">
        <f>IF(FebHoldings[[#This Row],[Asset Class]]=$A$51,FebHoldings[[#This Row],[Weight]],0)</f>
        <v>0</v>
      </c>
      <c r="Q35" s="34">
        <f>IF(FebHoldings[[#This Row],[Asset Class]]=$A$52,FebHoldings[[#This Row],[Weight]],0)</f>
        <v>0</v>
      </c>
      <c r="R35" s="39">
        <f>FebHoldings[[#This Row],[Weight]]-SUM(L35:Q35)</f>
        <v>0</v>
      </c>
    </row>
    <row r="36" spans="1:20" x14ac:dyDescent="0.35">
      <c r="A36" s="13" t="s">
        <v>5</v>
      </c>
      <c r="B36" s="23" t="s">
        <v>18</v>
      </c>
      <c r="C36" s="13" t="s">
        <v>5</v>
      </c>
      <c r="D36" s="13" t="s">
        <v>113</v>
      </c>
      <c r="E36" s="25">
        <f t="shared" si="0"/>
        <v>4.2623186295922535E-3</v>
      </c>
      <c r="F36" s="2">
        <v>287385.59999999998</v>
      </c>
      <c r="L36" s="34">
        <f>IF(FebHoldings[[#This Row],[Asset Class]]=$A$47,FebHoldings[[#This Row],[Weight]],0)</f>
        <v>0</v>
      </c>
      <c r="M36" s="34">
        <f>IF(FebHoldings[[#This Row],[Asset Class]]="Private Equity",FebHoldings[[#This Row],[Weight]],0)</f>
        <v>0</v>
      </c>
      <c r="N36" s="34">
        <f>IF(FebHoldings[[#This Row],[Asset Class]]="Private Credit",FebHoldings[[#This Row],[Weight]],0)</f>
        <v>0</v>
      </c>
      <c r="O36" s="34">
        <f>IF(FebHoldings[[#This Row],[Asset Class]]=$A$50,FebHoldings[[#This Row],[Weight]],0)</f>
        <v>4.2623186295922535E-3</v>
      </c>
      <c r="P36" s="34">
        <f>IF(FebHoldings[[#This Row],[Asset Class]]=$A$51,FebHoldings[[#This Row],[Weight]],0)</f>
        <v>0</v>
      </c>
      <c r="Q36" s="34">
        <f>IF(FebHoldings[[#This Row],[Asset Class]]=$A$52,FebHoldings[[#This Row],[Weight]],0)</f>
        <v>0</v>
      </c>
      <c r="R36" s="39">
        <f>FebHoldings[[#This Row],[Weight]]-SUM(L36:Q36)</f>
        <v>0</v>
      </c>
    </row>
    <row r="37" spans="1:20" x14ac:dyDescent="0.35">
      <c r="A37" s="13" t="s">
        <v>5</v>
      </c>
      <c r="B37" s="23" t="s">
        <v>122</v>
      </c>
      <c r="C37" s="13" t="s">
        <v>124</v>
      </c>
      <c r="D37" s="13" t="s">
        <v>113</v>
      </c>
      <c r="E37" s="25">
        <f t="shared" si="0"/>
        <v>2.4170806014307397E-3</v>
      </c>
      <c r="F37" s="2">
        <v>162970.96</v>
      </c>
      <c r="H37" s="24"/>
      <c r="L37" s="34">
        <f>IF(FebHoldings[[#This Row],[Asset Class]]=$A$47,FebHoldings[[#This Row],[Weight]],0)</f>
        <v>0</v>
      </c>
      <c r="M37" s="34">
        <f>IF(FebHoldings[[#This Row],[Asset Class]]="Private Equity",FebHoldings[[#This Row],[Weight]],0)</f>
        <v>0</v>
      </c>
      <c r="N37" s="34">
        <f>IF(FebHoldings[[#This Row],[Asset Class]]="Private Credit",FebHoldings[[#This Row],[Weight]],0)</f>
        <v>0</v>
      </c>
      <c r="O37" s="34">
        <f>IF(FebHoldings[[#This Row],[Asset Class]]=$A$50,FebHoldings[[#This Row],[Weight]],0)</f>
        <v>2.4170806014307397E-3</v>
      </c>
      <c r="P37" s="34">
        <f>IF(FebHoldings[[#This Row],[Asset Class]]=$A$51,FebHoldings[[#This Row],[Weight]],0)</f>
        <v>0</v>
      </c>
      <c r="Q37" s="34">
        <f>IF(FebHoldings[[#This Row],[Asset Class]]=$A$52,FebHoldings[[#This Row],[Weight]],0)</f>
        <v>0</v>
      </c>
      <c r="R37" s="39">
        <f>FebHoldings[[#This Row],[Weight]]-SUM(L37:Q37)</f>
        <v>0</v>
      </c>
    </row>
    <row r="38" spans="1:20" x14ac:dyDescent="0.35">
      <c r="A38" s="13" t="s">
        <v>9</v>
      </c>
      <c r="B38" s="23" t="s">
        <v>20</v>
      </c>
      <c r="C38" s="13" t="s">
        <v>62</v>
      </c>
      <c r="D38" s="13" t="s">
        <v>114</v>
      </c>
      <c r="E38" s="25">
        <f t="shared" si="0"/>
        <v>1.6364169612428166E-3</v>
      </c>
      <c r="F38" s="2">
        <v>110334.94</v>
      </c>
      <c r="H38" s="24"/>
      <c r="L38" s="34">
        <f>IF(FebHoldings[[#This Row],[Asset Class]]=$A$47,FebHoldings[[#This Row],[Weight]],0)</f>
        <v>0</v>
      </c>
      <c r="M38" s="34">
        <f>IF(FebHoldings[[#This Row],[Asset Class]]="Private Equity",FebHoldings[[#This Row],[Weight]],0)</f>
        <v>1.6364169612428166E-3</v>
      </c>
      <c r="N38" s="34">
        <f>IF(FebHoldings[[#This Row],[Asset Class]]="Private Credit",FebHoldings[[#This Row],[Weight]],0)</f>
        <v>0</v>
      </c>
      <c r="O38" s="34">
        <f>IF(FebHoldings[[#This Row],[Asset Class]]=$A$50,FebHoldings[[#This Row],[Weight]],0)</f>
        <v>0</v>
      </c>
      <c r="P38" s="34">
        <f>IF(FebHoldings[[#This Row],[Asset Class]]=$A$51,FebHoldings[[#This Row],[Weight]],0)</f>
        <v>0</v>
      </c>
      <c r="Q38" s="34">
        <f>IF(FebHoldings[[#This Row],[Asset Class]]=$A$52,FebHoldings[[#This Row],[Weight]],0)</f>
        <v>0</v>
      </c>
      <c r="R38" s="39">
        <f>FebHoldings[[#This Row],[Weight]]-SUM(L38:Q38)</f>
        <v>0</v>
      </c>
    </row>
    <row r="39" spans="1:20" x14ac:dyDescent="0.35">
      <c r="A39" s="13" t="s">
        <v>5</v>
      </c>
      <c r="B39" s="23" t="s">
        <v>22</v>
      </c>
      <c r="C39" s="13" t="s">
        <v>5</v>
      </c>
      <c r="D39" s="13" t="s">
        <v>113</v>
      </c>
      <c r="E39" s="25">
        <f t="shared" si="0"/>
        <v>6.7086279808840964E-4</v>
      </c>
      <c r="F39" s="2">
        <v>45232.73</v>
      </c>
      <c r="H39" s="24"/>
      <c r="L39" s="34">
        <f>IF(FebHoldings[[#This Row],[Asset Class]]=$A$47,FebHoldings[[#This Row],[Weight]],0)</f>
        <v>0</v>
      </c>
      <c r="M39" s="34">
        <f>IF(FebHoldings[[#This Row],[Asset Class]]="Private Equity",FebHoldings[[#This Row],[Weight]],0)</f>
        <v>0</v>
      </c>
      <c r="N39" s="34">
        <f>IF(FebHoldings[[#This Row],[Asset Class]]="Private Credit",FebHoldings[[#This Row],[Weight]],0)</f>
        <v>0</v>
      </c>
      <c r="O39" s="34">
        <f>IF(FebHoldings[[#This Row],[Asset Class]]=$A$50,FebHoldings[[#This Row],[Weight]],0)</f>
        <v>6.7086279808840964E-4</v>
      </c>
      <c r="P39" s="34">
        <f>IF(FebHoldings[[#This Row],[Asset Class]]=$A$51,FebHoldings[[#This Row],[Weight]],0)</f>
        <v>0</v>
      </c>
      <c r="Q39" s="34">
        <f>IF(FebHoldings[[#This Row],[Asset Class]]=$A$52,FebHoldings[[#This Row],[Weight]],0)</f>
        <v>0</v>
      </c>
      <c r="R39" s="39">
        <f>FebHoldings[[#This Row],[Weight]]-SUM(L39:Q39)</f>
        <v>0</v>
      </c>
    </row>
    <row r="40" spans="1:20" x14ac:dyDescent="0.35">
      <c r="A40" s="13" t="s">
        <v>5</v>
      </c>
      <c r="B40" s="23" t="s">
        <v>8</v>
      </c>
      <c r="C40" s="13" t="s">
        <v>5</v>
      </c>
      <c r="D40" s="13" t="s">
        <v>113</v>
      </c>
      <c r="E40" s="25">
        <f t="shared" si="0"/>
        <v>3.9733058947599855E-4</v>
      </c>
      <c r="F40" s="2">
        <v>26789.9</v>
      </c>
      <c r="L40" s="34">
        <f>IF(FebHoldings[[#This Row],[Asset Class]]=$A$47,FebHoldings[[#This Row],[Weight]],0)</f>
        <v>0</v>
      </c>
      <c r="M40" s="34">
        <f>IF(FebHoldings[[#This Row],[Asset Class]]="Private Equity",FebHoldings[[#This Row],[Weight]],0)</f>
        <v>0</v>
      </c>
      <c r="N40" s="34">
        <f>IF(FebHoldings[[#This Row],[Asset Class]]="Private Credit",FebHoldings[[#This Row],[Weight]],0)</f>
        <v>0</v>
      </c>
      <c r="O40" s="34">
        <f>IF(FebHoldings[[#This Row],[Asset Class]]=$A$50,FebHoldings[[#This Row],[Weight]],0)</f>
        <v>3.9733058947599855E-4</v>
      </c>
      <c r="P40" s="34">
        <f>IF(FebHoldings[[#This Row],[Asset Class]]=$A$51,FebHoldings[[#This Row],[Weight]],0)</f>
        <v>0</v>
      </c>
      <c r="Q40" s="34">
        <f>IF(FebHoldings[[#This Row],[Asset Class]]=$A$52,FebHoldings[[#This Row],[Weight]],0)</f>
        <v>0</v>
      </c>
      <c r="R40" s="39">
        <f>FebHoldings[[#This Row],[Weight]]-SUM(L40:Q40)</f>
        <v>0</v>
      </c>
      <c r="T40" s="34"/>
    </row>
    <row r="41" spans="1:20" x14ac:dyDescent="0.35">
      <c r="B41" s="27" t="s">
        <v>27</v>
      </c>
      <c r="F41" s="28">
        <f>SUM(FebHoldings[Value (2.29.24)])</f>
        <v>67424710.580000013</v>
      </c>
      <c r="H41" s="24">
        <v>67424710.579999998</v>
      </c>
      <c r="I41" s="13" t="s">
        <v>129</v>
      </c>
    </row>
    <row r="42" spans="1:20" x14ac:dyDescent="0.35">
      <c r="D42" s="29"/>
      <c r="H42" s="37">
        <v>66544657.859999999</v>
      </c>
      <c r="I42" s="13" t="s">
        <v>132</v>
      </c>
    </row>
    <row r="43" spans="1:20" x14ac:dyDescent="0.35">
      <c r="B43" s="23" t="s">
        <v>30</v>
      </c>
      <c r="E43" s="25">
        <f>F43/F41</f>
        <v>1.3052376679552944E-2</v>
      </c>
      <c r="F43" s="24">
        <f>$H$41-$H$42</f>
        <v>880052.71999999881</v>
      </c>
      <c r="H43" s="24">
        <f>H41-H42</f>
        <v>880052.71999999881</v>
      </c>
      <c r="I43" s="13" t="s">
        <v>133</v>
      </c>
    </row>
    <row r="44" spans="1:20" x14ac:dyDescent="0.35">
      <c r="H44" s="35"/>
      <c r="L44" s="31">
        <f>SUM($L$2:$L$40)</f>
        <v>6.3439184287263112E-2</v>
      </c>
    </row>
    <row r="45" spans="1:20" x14ac:dyDescent="0.35">
      <c r="F45" s="24"/>
      <c r="H45" s="24"/>
      <c r="M45" s="31">
        <f>SUM($M$2:$M$40)</f>
        <v>0.29215376781822</v>
      </c>
    </row>
    <row r="46" spans="1:20" x14ac:dyDescent="0.35">
      <c r="A46" s="30" t="s">
        <v>33</v>
      </c>
      <c r="F46" s="24"/>
      <c r="H46" s="24"/>
      <c r="N46" s="31">
        <f>SUM($N$2:$N$40)</f>
        <v>0.59177086541081003</v>
      </c>
    </row>
    <row r="47" spans="1:20" x14ac:dyDescent="0.35">
      <c r="A47" s="13" t="s">
        <v>13</v>
      </c>
      <c r="B47" s="31">
        <f>SUM(L44:Q44)</f>
        <v>6.3439184287263112E-2</v>
      </c>
      <c r="F47" s="24"/>
      <c r="H47" s="24"/>
      <c r="O47" s="31">
        <f>SUM($O$2:$O$40)</f>
        <v>4.6864170462413271E-2</v>
      </c>
    </row>
    <row r="48" spans="1:20" x14ac:dyDescent="0.35">
      <c r="A48" s="13" t="s">
        <v>67</v>
      </c>
      <c r="B48" s="31">
        <f>SUM(L45:Q45)</f>
        <v>0.29215376781822</v>
      </c>
      <c r="P48" s="31">
        <f>SUM($P$2:$P$40)</f>
        <v>0</v>
      </c>
    </row>
    <row r="49" spans="1:18" x14ac:dyDescent="0.35">
      <c r="A49" s="13" t="s">
        <v>68</v>
      </c>
      <c r="B49" s="31">
        <f t="shared" ref="B49:B52" si="1">SUM(L46:Q46)</f>
        <v>0.59177086541081003</v>
      </c>
      <c r="H49" s="38"/>
      <c r="Q49" s="31">
        <f>SUM($Q$2:$Q$40)</f>
        <v>5.7720120212935728E-3</v>
      </c>
    </row>
    <row r="50" spans="1:18" x14ac:dyDescent="0.35">
      <c r="A50" s="13" t="s">
        <v>5</v>
      </c>
      <c r="B50" s="31">
        <f>SUM(L47:Q47)</f>
        <v>4.6864170462413271E-2</v>
      </c>
      <c r="H50" s="24"/>
      <c r="R50" s="31">
        <f>SUM($L$44:$Q$49)</f>
        <v>1</v>
      </c>
    </row>
    <row r="51" spans="1:18" x14ac:dyDescent="0.35">
      <c r="A51" s="13" t="s">
        <v>49</v>
      </c>
      <c r="B51" s="31">
        <f t="shared" si="1"/>
        <v>0</v>
      </c>
    </row>
    <row r="52" spans="1:18" x14ac:dyDescent="0.35">
      <c r="A52" s="13" t="s">
        <v>126</v>
      </c>
      <c r="B52" s="31">
        <f t="shared" si="1"/>
        <v>5.7720120212935728E-3</v>
      </c>
    </row>
    <row r="53" spans="1:18" x14ac:dyDescent="0.35">
      <c r="C53" s="32">
        <f>SUM(B47:B52)</f>
        <v>1</v>
      </c>
    </row>
    <row r="55" spans="1:18" x14ac:dyDescent="0.35">
      <c r="B55" s="41">
        <f>SUM(B47:B52)</f>
        <v>1</v>
      </c>
    </row>
  </sheetData>
  <phoneticPr fontId="6" type="noConversion"/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A571-8F1B-4068-AF78-830377DB7831}">
  <dimension ref="A1:I55"/>
  <sheetViews>
    <sheetView topLeftCell="A22" zoomScaleNormal="100" workbookViewId="0">
      <selection activeCell="B2" sqref="B2"/>
    </sheetView>
  </sheetViews>
  <sheetFormatPr defaultRowHeight="14.5" outlineLevelCol="1" x14ac:dyDescent="0.35"/>
  <cols>
    <col min="1" max="1" width="20.81640625" bestFit="1" customWidth="1"/>
    <col min="2" max="2" width="51.54296875" customWidth="1"/>
    <col min="3" max="3" width="37.453125" bestFit="1" customWidth="1"/>
    <col min="4" max="4" width="37.453125" customWidth="1"/>
    <col min="5" max="5" width="23.54296875" hidden="1" customWidth="1" outlineLevel="1"/>
    <col min="6" max="6" width="16.81640625" customWidth="1" collapsed="1"/>
    <col min="7" max="7" width="19.81640625" customWidth="1"/>
    <col min="9" max="9" width="13.453125" bestFit="1" customWidth="1"/>
  </cols>
  <sheetData>
    <row r="1" spans="1:7" x14ac:dyDescent="0.35">
      <c r="A1" s="5" t="s">
        <v>0</v>
      </c>
      <c r="B1" s="5" t="s">
        <v>1</v>
      </c>
      <c r="C1" s="6" t="s">
        <v>2</v>
      </c>
      <c r="D1" s="6" t="s">
        <v>70</v>
      </c>
      <c r="E1" s="6" t="s">
        <v>3</v>
      </c>
      <c r="F1" s="5" t="s">
        <v>4</v>
      </c>
      <c r="G1" s="5" t="s">
        <v>69</v>
      </c>
    </row>
    <row r="2" spans="1:7" x14ac:dyDescent="0.35">
      <c r="A2" t="s">
        <v>13</v>
      </c>
      <c r="B2" s="1" t="s">
        <v>13</v>
      </c>
      <c r="C2" t="s">
        <v>14</v>
      </c>
      <c r="D2" s="18" t="s">
        <v>95</v>
      </c>
      <c r="E2" t="s">
        <v>13</v>
      </c>
      <c r="F2" s="9">
        <f t="shared" ref="F2:F43" si="0">G2/$G$45</f>
        <v>7.3567535984308097E-2</v>
      </c>
      <c r="G2" s="2">
        <f>4381904.43+G47</f>
        <v>4658048.0800000131</v>
      </c>
    </row>
    <row r="3" spans="1:7" x14ac:dyDescent="0.35">
      <c r="A3" t="s">
        <v>9</v>
      </c>
      <c r="B3" s="1" t="s">
        <v>44</v>
      </c>
      <c r="C3" t="s">
        <v>9</v>
      </c>
      <c r="D3" t="s">
        <v>71</v>
      </c>
      <c r="E3" t="s">
        <v>26</v>
      </c>
      <c r="F3" s="9">
        <f t="shared" si="0"/>
        <v>6.3569402301411906E-2</v>
      </c>
      <c r="G3" s="2">
        <v>4025000</v>
      </c>
    </row>
    <row r="4" spans="1:7" x14ac:dyDescent="0.35">
      <c r="A4" t="s">
        <v>10</v>
      </c>
      <c r="B4" s="1" t="s">
        <v>45</v>
      </c>
      <c r="C4" t="s">
        <v>10</v>
      </c>
      <c r="D4" t="s">
        <v>81</v>
      </c>
      <c r="E4" t="s">
        <v>64</v>
      </c>
      <c r="F4" s="9">
        <f t="shared" si="0"/>
        <v>6.3174561293328602E-2</v>
      </c>
      <c r="G4" s="2">
        <v>4000000</v>
      </c>
    </row>
    <row r="5" spans="1:7" x14ac:dyDescent="0.35">
      <c r="A5" t="s">
        <v>10</v>
      </c>
      <c r="B5" s="1" t="s">
        <v>36</v>
      </c>
      <c r="C5" t="s">
        <v>10</v>
      </c>
      <c r="D5" s="16" t="s">
        <v>82</v>
      </c>
      <c r="E5" t="s">
        <v>19</v>
      </c>
      <c r="F5" s="9">
        <f t="shared" si="0"/>
        <v>4.0279542923059304E-2</v>
      </c>
      <c r="G5" s="2">
        <v>2550364.71</v>
      </c>
    </row>
    <row r="6" spans="1:7" x14ac:dyDescent="0.35">
      <c r="A6" t="s">
        <v>9</v>
      </c>
      <c r="B6" s="1" t="s">
        <v>65</v>
      </c>
      <c r="C6" t="s">
        <v>9</v>
      </c>
      <c r="D6" t="s">
        <v>91</v>
      </c>
      <c r="E6" t="s">
        <v>17</v>
      </c>
      <c r="F6" s="9">
        <f t="shared" si="0"/>
        <v>3.5593825538163489E-2</v>
      </c>
      <c r="G6" s="2">
        <v>2253680.9</v>
      </c>
    </row>
    <row r="7" spans="1:7" x14ac:dyDescent="0.35">
      <c r="A7" t="s">
        <v>9</v>
      </c>
      <c r="B7" s="1" t="s">
        <v>35</v>
      </c>
      <c r="C7" t="s">
        <v>9</v>
      </c>
      <c r="D7" t="s">
        <v>91</v>
      </c>
      <c r="E7" t="s">
        <v>19</v>
      </c>
      <c r="F7" s="9">
        <f t="shared" si="0"/>
        <v>3.4433273627387122E-2</v>
      </c>
      <c r="G7" s="2">
        <v>2180198.67</v>
      </c>
    </row>
    <row r="8" spans="1:7" x14ac:dyDescent="0.35">
      <c r="A8" t="s">
        <v>9</v>
      </c>
      <c r="B8" s="1" t="s">
        <v>28</v>
      </c>
      <c r="C8" t="s">
        <v>9</v>
      </c>
      <c r="D8" t="s">
        <v>75</v>
      </c>
      <c r="E8" t="s">
        <v>66</v>
      </c>
      <c r="F8" s="9">
        <f t="shared" si="0"/>
        <v>3.3698221023416908E-2</v>
      </c>
      <c r="G8" s="2">
        <v>2133657.62</v>
      </c>
    </row>
    <row r="9" spans="1:7" x14ac:dyDescent="0.35">
      <c r="A9" t="s">
        <v>10</v>
      </c>
      <c r="B9" t="s">
        <v>24</v>
      </c>
      <c r="C9" t="s">
        <v>10</v>
      </c>
      <c r="D9" s="16" t="s">
        <v>83</v>
      </c>
      <c r="E9" t="s">
        <v>11</v>
      </c>
      <c r="F9" s="9">
        <f t="shared" si="0"/>
        <v>3.2895963479079242E-2</v>
      </c>
      <c r="G9" s="2">
        <v>2082861.38</v>
      </c>
    </row>
    <row r="10" spans="1:7" x14ac:dyDescent="0.35">
      <c r="A10" t="s">
        <v>9</v>
      </c>
      <c r="B10" t="s">
        <v>40</v>
      </c>
      <c r="C10" t="s">
        <v>9</v>
      </c>
      <c r="D10" t="s">
        <v>75</v>
      </c>
      <c r="E10" t="s">
        <v>17</v>
      </c>
      <c r="F10" s="9">
        <f t="shared" si="0"/>
        <v>3.2562949045087677E-2</v>
      </c>
      <c r="G10" s="2">
        <v>2061776.03</v>
      </c>
    </row>
    <row r="11" spans="1:7" x14ac:dyDescent="0.35">
      <c r="A11" t="s">
        <v>10</v>
      </c>
      <c r="B11" s="1" t="s">
        <v>31</v>
      </c>
      <c r="C11" t="s">
        <v>10</v>
      </c>
      <c r="D11" t="s">
        <v>79</v>
      </c>
      <c r="E11" t="s">
        <v>19</v>
      </c>
      <c r="F11" s="9">
        <f t="shared" si="0"/>
        <v>3.2162990581666807E-2</v>
      </c>
      <c r="G11" s="2">
        <v>2036452.01</v>
      </c>
    </row>
    <row r="12" spans="1:7" x14ac:dyDescent="0.35">
      <c r="A12" t="s">
        <v>10</v>
      </c>
      <c r="B12" s="1" t="s">
        <v>43</v>
      </c>
      <c r="C12" t="s">
        <v>10</v>
      </c>
      <c r="D12" s="19" t="s">
        <v>80</v>
      </c>
      <c r="E12" t="s">
        <v>26</v>
      </c>
      <c r="F12" s="9">
        <f t="shared" si="0"/>
        <v>3.1587280646664301E-2</v>
      </c>
      <c r="G12" s="2">
        <v>2000000</v>
      </c>
    </row>
    <row r="13" spans="1:7" x14ac:dyDescent="0.35">
      <c r="A13" t="s">
        <v>10</v>
      </c>
      <c r="B13" s="1" t="s">
        <v>34</v>
      </c>
      <c r="C13" t="s">
        <v>10</v>
      </c>
      <c r="D13" s="16" t="s">
        <v>96</v>
      </c>
      <c r="E13" t="s">
        <v>17</v>
      </c>
      <c r="F13" s="9">
        <f t="shared" si="0"/>
        <v>3.1528677238689753E-2</v>
      </c>
      <c r="G13" s="2">
        <v>1996289.43</v>
      </c>
    </row>
    <row r="14" spans="1:7" x14ac:dyDescent="0.35">
      <c r="A14" t="s">
        <v>10</v>
      </c>
      <c r="B14" t="s">
        <v>23</v>
      </c>
      <c r="C14" t="s">
        <v>10</v>
      </c>
      <c r="D14" s="16" t="s">
        <v>74</v>
      </c>
      <c r="E14" t="s">
        <v>11</v>
      </c>
      <c r="F14" s="9">
        <f t="shared" si="0"/>
        <v>3.1430502706948693E-2</v>
      </c>
      <c r="G14" s="2">
        <v>1990073.35</v>
      </c>
    </row>
    <row r="15" spans="1:7" x14ac:dyDescent="0.35">
      <c r="A15" t="s">
        <v>10</v>
      </c>
      <c r="B15" s="1" t="s">
        <v>12</v>
      </c>
      <c r="C15" t="s">
        <v>10</v>
      </c>
      <c r="D15" s="16" t="s">
        <v>74</v>
      </c>
      <c r="E15" s="17" t="s">
        <v>11</v>
      </c>
      <c r="F15" s="9">
        <f t="shared" si="0"/>
        <v>3.1035796418617347E-2</v>
      </c>
      <c r="G15" s="2">
        <v>1965081.88</v>
      </c>
    </row>
    <row r="16" spans="1:7" x14ac:dyDescent="0.35">
      <c r="A16" t="s">
        <v>9</v>
      </c>
      <c r="B16" t="s">
        <v>21</v>
      </c>
      <c r="C16" t="s">
        <v>9</v>
      </c>
      <c r="D16" t="s">
        <v>75</v>
      </c>
      <c r="E16" t="s">
        <v>64</v>
      </c>
      <c r="F16" s="9">
        <f t="shared" si="0"/>
        <v>3.0803661651081414E-2</v>
      </c>
      <c r="G16" s="2">
        <v>1950383.89</v>
      </c>
    </row>
    <row r="17" spans="1:7" x14ac:dyDescent="0.35">
      <c r="A17" t="s">
        <v>10</v>
      </c>
      <c r="B17" s="1" t="s">
        <v>15</v>
      </c>
      <c r="C17" t="s">
        <v>10</v>
      </c>
      <c r="D17" s="16" t="s">
        <v>86</v>
      </c>
      <c r="E17" t="s">
        <v>11</v>
      </c>
      <c r="F17" s="9">
        <f t="shared" si="0"/>
        <v>2.9800907791249134E-2</v>
      </c>
      <c r="G17" s="2">
        <v>1886892.9</v>
      </c>
    </row>
    <row r="18" spans="1:7" x14ac:dyDescent="0.35">
      <c r="A18" t="s">
        <v>9</v>
      </c>
      <c r="B18" s="1" t="s">
        <v>41</v>
      </c>
      <c r="C18" t="s">
        <v>9</v>
      </c>
      <c r="D18" s="15" t="s">
        <v>84</v>
      </c>
      <c r="E18" t="s">
        <v>42</v>
      </c>
      <c r="F18" s="9">
        <f t="shared" si="0"/>
        <v>2.7433024154677112E-2</v>
      </c>
      <c r="G18" s="2">
        <v>1736966.5</v>
      </c>
    </row>
    <row r="19" spans="1:7" x14ac:dyDescent="0.35">
      <c r="A19" t="s">
        <v>5</v>
      </c>
      <c r="B19" s="1" t="s">
        <v>6</v>
      </c>
      <c r="C19" t="s">
        <v>5</v>
      </c>
      <c r="D19" t="s">
        <v>77</v>
      </c>
      <c r="E19" t="s">
        <v>7</v>
      </c>
      <c r="F19" s="9">
        <f t="shared" si="0"/>
        <v>2.6898480343177371E-2</v>
      </c>
      <c r="G19" s="2">
        <v>1703120.99</v>
      </c>
    </row>
    <row r="20" spans="1:7" x14ac:dyDescent="0.35">
      <c r="A20" t="s">
        <v>10</v>
      </c>
      <c r="B20" s="1" t="s">
        <v>63</v>
      </c>
      <c r="C20" t="s">
        <v>10</v>
      </c>
      <c r="D20" s="15" t="s">
        <v>85</v>
      </c>
      <c r="E20" t="s">
        <v>64</v>
      </c>
      <c r="F20" s="9">
        <f t="shared" si="0"/>
        <v>2.3690460484998222E-2</v>
      </c>
      <c r="G20" s="2">
        <v>1500000</v>
      </c>
    </row>
    <row r="21" spans="1:7" x14ac:dyDescent="0.35">
      <c r="A21" t="s">
        <v>10</v>
      </c>
      <c r="B21" s="1" t="s">
        <v>37</v>
      </c>
      <c r="C21" t="s">
        <v>10</v>
      </c>
      <c r="D21" s="16" t="s">
        <v>86</v>
      </c>
      <c r="E21" t="s">
        <v>11</v>
      </c>
      <c r="F21" s="9">
        <f t="shared" si="0"/>
        <v>1.8037999687825747E-2</v>
      </c>
      <c r="G21" s="2">
        <v>1142105.26</v>
      </c>
    </row>
    <row r="22" spans="1:7" x14ac:dyDescent="0.35">
      <c r="A22" t="s">
        <v>5</v>
      </c>
      <c r="B22" s="1" t="s">
        <v>16</v>
      </c>
      <c r="C22" t="s">
        <v>5</v>
      </c>
      <c r="D22" t="s">
        <v>93</v>
      </c>
      <c r="E22" t="s">
        <v>7</v>
      </c>
      <c r="F22" s="9">
        <f t="shared" si="0"/>
        <v>1.7168549522160105E-2</v>
      </c>
      <c r="G22" s="2">
        <v>1087054.6100000001</v>
      </c>
    </row>
    <row r="23" spans="1:7" x14ac:dyDescent="0.35">
      <c r="A23" t="s">
        <v>9</v>
      </c>
      <c r="B23" s="1" t="s">
        <v>32</v>
      </c>
      <c r="C23" t="s">
        <v>9</v>
      </c>
      <c r="D23" t="s">
        <v>92</v>
      </c>
      <c r="E23" s="13" t="s">
        <v>26</v>
      </c>
      <c r="F23" s="9">
        <f t="shared" si="0"/>
        <v>1.648265383401424E-2</v>
      </c>
      <c r="G23" s="2">
        <v>1043626.01</v>
      </c>
    </row>
    <row r="24" spans="1:7" x14ac:dyDescent="0.35">
      <c r="A24" t="s">
        <v>10</v>
      </c>
      <c r="B24" s="1" t="s">
        <v>38</v>
      </c>
      <c r="C24" t="s">
        <v>10</v>
      </c>
      <c r="D24" s="16" t="s">
        <v>94</v>
      </c>
      <c r="E24" t="s">
        <v>11</v>
      </c>
      <c r="F24" s="9">
        <f t="shared" si="0"/>
        <v>1.6253209513107388E-2</v>
      </c>
      <c r="G24" s="2">
        <v>1029098.37</v>
      </c>
    </row>
    <row r="25" spans="1:7" x14ac:dyDescent="0.35">
      <c r="A25" t="s">
        <v>49</v>
      </c>
      <c r="B25" s="1" t="s">
        <v>50</v>
      </c>
      <c r="C25" t="s">
        <v>48</v>
      </c>
      <c r="D25" t="s">
        <v>72</v>
      </c>
      <c r="E25" t="s">
        <v>47</v>
      </c>
      <c r="F25" s="9">
        <f t="shared" si="0"/>
        <v>1.6185284698614012E-2</v>
      </c>
      <c r="G25" s="2">
        <v>1024797.6</v>
      </c>
    </row>
    <row r="26" spans="1:7" x14ac:dyDescent="0.35">
      <c r="A26" t="s">
        <v>49</v>
      </c>
      <c r="B26" s="1" t="s">
        <v>46</v>
      </c>
      <c r="C26" t="s">
        <v>48</v>
      </c>
      <c r="D26" t="s">
        <v>72</v>
      </c>
      <c r="E26" t="s">
        <v>47</v>
      </c>
      <c r="F26" s="9">
        <f t="shared" si="0"/>
        <v>1.5996614976866309E-2</v>
      </c>
      <c r="G26" s="2">
        <v>1012851.67</v>
      </c>
    </row>
    <row r="27" spans="1:7" x14ac:dyDescent="0.35">
      <c r="A27" t="s">
        <v>49</v>
      </c>
      <c r="B27" s="1" t="s">
        <v>52</v>
      </c>
      <c r="C27" t="s">
        <v>48</v>
      </c>
      <c r="D27" t="s">
        <v>72</v>
      </c>
      <c r="E27" t="s">
        <v>47</v>
      </c>
      <c r="F27" s="9">
        <f t="shared" si="0"/>
        <v>1.5984100885956115E-2</v>
      </c>
      <c r="G27" s="2">
        <v>1012059.32</v>
      </c>
    </row>
    <row r="28" spans="1:7" x14ac:dyDescent="0.35">
      <c r="A28" t="s">
        <v>49</v>
      </c>
      <c r="B28" s="1" t="s">
        <v>53</v>
      </c>
      <c r="C28" t="s">
        <v>48</v>
      </c>
      <c r="D28" t="s">
        <v>72</v>
      </c>
      <c r="E28" t="s">
        <v>47</v>
      </c>
      <c r="F28" s="9">
        <f t="shared" si="0"/>
        <v>1.5983432972906841E-2</v>
      </c>
      <c r="G28" s="2">
        <v>1012017.03</v>
      </c>
    </row>
    <row r="29" spans="1:7" x14ac:dyDescent="0.35">
      <c r="A29" t="s">
        <v>49</v>
      </c>
      <c r="B29" s="1" t="s">
        <v>54</v>
      </c>
      <c r="C29" t="s">
        <v>48</v>
      </c>
      <c r="D29" t="s">
        <v>72</v>
      </c>
      <c r="E29" t="s">
        <v>47</v>
      </c>
      <c r="F29" s="9">
        <f t="shared" si="0"/>
        <v>1.5966973788580283E-2</v>
      </c>
      <c r="G29" s="2">
        <v>1010974.89</v>
      </c>
    </row>
    <row r="30" spans="1:7" x14ac:dyDescent="0.35">
      <c r="A30" t="s">
        <v>49</v>
      </c>
      <c r="B30" s="1" t="s">
        <v>51</v>
      </c>
      <c r="C30" t="s">
        <v>48</v>
      </c>
      <c r="D30" t="s">
        <v>72</v>
      </c>
      <c r="E30" t="s">
        <v>47</v>
      </c>
      <c r="F30" s="9">
        <f t="shared" si="0"/>
        <v>1.5963826589873054E-2</v>
      </c>
      <c r="G30" s="2">
        <v>1010775.62</v>
      </c>
    </row>
    <row r="31" spans="1:7" x14ac:dyDescent="0.35">
      <c r="A31" t="s">
        <v>49</v>
      </c>
      <c r="B31" s="1" t="s">
        <v>55</v>
      </c>
      <c r="C31" t="s">
        <v>48</v>
      </c>
      <c r="D31" t="s">
        <v>72</v>
      </c>
      <c r="E31" t="s">
        <v>47</v>
      </c>
      <c r="F31" s="9">
        <f t="shared" si="0"/>
        <v>1.5950757352505496E-2</v>
      </c>
      <c r="G31" s="2">
        <v>1009948.12</v>
      </c>
    </row>
    <row r="32" spans="1:7" x14ac:dyDescent="0.35">
      <c r="A32" t="s">
        <v>49</v>
      </c>
      <c r="B32" s="1" t="s">
        <v>59</v>
      </c>
      <c r="C32" t="s">
        <v>48</v>
      </c>
      <c r="D32" t="s">
        <v>72</v>
      </c>
      <c r="E32" t="s">
        <v>47</v>
      </c>
      <c r="F32" s="9">
        <f t="shared" si="0"/>
        <v>1.5944936764300734E-2</v>
      </c>
      <c r="G32" s="2">
        <v>1009579.58</v>
      </c>
    </row>
    <row r="33" spans="1:9" x14ac:dyDescent="0.35">
      <c r="A33" t="s">
        <v>49</v>
      </c>
      <c r="B33" s="1" t="s">
        <v>56</v>
      </c>
      <c r="C33" t="s">
        <v>48</v>
      </c>
      <c r="D33" t="s">
        <v>72</v>
      </c>
      <c r="E33" t="s">
        <v>47</v>
      </c>
      <c r="F33" s="9">
        <f t="shared" si="0"/>
        <v>1.5934010881861457E-2</v>
      </c>
      <c r="G33" s="2">
        <v>1008887.79</v>
      </c>
    </row>
    <row r="34" spans="1:9" x14ac:dyDescent="0.35">
      <c r="A34" t="s">
        <v>49</v>
      </c>
      <c r="B34" s="1" t="s">
        <v>60</v>
      </c>
      <c r="C34" t="s">
        <v>48</v>
      </c>
      <c r="D34" t="s">
        <v>72</v>
      </c>
      <c r="E34" t="s">
        <v>47</v>
      </c>
      <c r="F34" s="9">
        <f t="shared" si="0"/>
        <v>1.593086052442616E-2</v>
      </c>
      <c r="G34" s="2">
        <v>1008688.32</v>
      </c>
    </row>
    <row r="35" spans="1:9" x14ac:dyDescent="0.35">
      <c r="A35" t="s">
        <v>5</v>
      </c>
      <c r="B35" s="1" t="s">
        <v>29</v>
      </c>
      <c r="C35" t="s">
        <v>5</v>
      </c>
      <c r="D35" t="s">
        <v>78</v>
      </c>
      <c r="E35" t="s">
        <v>7</v>
      </c>
      <c r="F35" s="9">
        <f t="shared" si="0"/>
        <v>1.4300861607407135E-2</v>
      </c>
      <c r="G35" s="2">
        <v>905482.29</v>
      </c>
    </row>
    <row r="36" spans="1:9" x14ac:dyDescent="0.35">
      <c r="A36" t="s">
        <v>9</v>
      </c>
      <c r="B36" s="1" t="s">
        <v>39</v>
      </c>
      <c r="C36" t="s">
        <v>9</v>
      </c>
      <c r="D36" s="15" t="s">
        <v>87</v>
      </c>
      <c r="E36" t="s">
        <v>26</v>
      </c>
      <c r="F36" s="9">
        <f t="shared" si="0"/>
        <v>9.7404724441874767E-3</v>
      </c>
      <c r="G36" s="2">
        <v>616733.84</v>
      </c>
    </row>
    <row r="37" spans="1:9" x14ac:dyDescent="0.35">
      <c r="A37" t="s">
        <v>5</v>
      </c>
      <c r="B37" s="1" t="s">
        <v>18</v>
      </c>
      <c r="C37" t="s">
        <v>5</v>
      </c>
      <c r="D37" t="s">
        <v>76</v>
      </c>
      <c r="E37" t="s">
        <v>19</v>
      </c>
      <c r="F37" s="9">
        <f t="shared" si="0"/>
        <v>8.9621098879770072E-3</v>
      </c>
      <c r="G37" s="2">
        <v>567450.55000000005</v>
      </c>
    </row>
    <row r="38" spans="1:9" x14ac:dyDescent="0.35">
      <c r="A38" t="s">
        <v>9</v>
      </c>
      <c r="B38" s="1" t="s">
        <v>58</v>
      </c>
      <c r="C38" t="s">
        <v>9</v>
      </c>
      <c r="D38" s="15" t="s">
        <v>88</v>
      </c>
      <c r="E38" t="s">
        <v>64</v>
      </c>
      <c r="F38" s="9">
        <f t="shared" si="0"/>
        <v>7.8968201616660752E-3</v>
      </c>
      <c r="G38" s="2">
        <v>500000</v>
      </c>
      <c r="I38" s="2"/>
    </row>
    <row r="39" spans="1:9" x14ac:dyDescent="0.35">
      <c r="A39" t="s">
        <v>9</v>
      </c>
      <c r="B39" s="1" t="s">
        <v>57</v>
      </c>
      <c r="C39" t="s">
        <v>9</v>
      </c>
      <c r="D39" s="15" t="s">
        <v>90</v>
      </c>
      <c r="E39" t="s">
        <v>64</v>
      </c>
      <c r="F39" s="9">
        <f t="shared" si="0"/>
        <v>7.629777974414706E-3</v>
      </c>
      <c r="G39" s="2">
        <v>483091.79</v>
      </c>
      <c r="I39" s="7"/>
    </row>
    <row r="40" spans="1:9" x14ac:dyDescent="0.35">
      <c r="A40" t="s">
        <v>9</v>
      </c>
      <c r="B40" s="1" t="s">
        <v>20</v>
      </c>
      <c r="C40" t="s">
        <v>62</v>
      </c>
      <c r="D40" s="14" t="s">
        <v>73</v>
      </c>
      <c r="E40" t="s">
        <v>19</v>
      </c>
      <c r="F40" s="9">
        <f t="shared" si="0"/>
        <v>5.0171020731424199E-3</v>
      </c>
      <c r="G40" s="2">
        <v>317665.96999999997</v>
      </c>
      <c r="I40" s="7"/>
    </row>
    <row r="41" spans="1:9" x14ac:dyDescent="0.35">
      <c r="A41" t="s">
        <v>5</v>
      </c>
      <c r="B41" s="1" t="s">
        <v>8</v>
      </c>
      <c r="C41" t="s">
        <v>5</v>
      </c>
      <c r="D41" t="s">
        <v>78</v>
      </c>
      <c r="E41" t="s">
        <v>7</v>
      </c>
      <c r="F41" s="9">
        <f t="shared" si="0"/>
        <v>4.9310804317573599E-3</v>
      </c>
      <c r="G41" s="2">
        <v>312219.37</v>
      </c>
      <c r="I41" s="7"/>
    </row>
    <row r="42" spans="1:9" x14ac:dyDescent="0.35">
      <c r="A42" t="s">
        <v>9</v>
      </c>
      <c r="B42" s="1" t="s">
        <v>25</v>
      </c>
      <c r="C42" t="s">
        <v>61</v>
      </c>
      <c r="D42" s="14" t="s">
        <v>89</v>
      </c>
      <c r="E42" t="s">
        <v>26</v>
      </c>
      <c r="F42" s="9">
        <f t="shared" si="0"/>
        <v>4.3785972559599587E-3</v>
      </c>
      <c r="G42" s="2">
        <v>277238</v>
      </c>
      <c r="I42" s="7"/>
    </row>
    <row r="43" spans="1:9" x14ac:dyDescent="0.35">
      <c r="A43" t="s">
        <v>5</v>
      </c>
      <c r="B43" t="s">
        <v>22</v>
      </c>
      <c r="C43" t="s">
        <v>5</v>
      </c>
      <c r="D43" t="s">
        <v>78</v>
      </c>
      <c r="E43" t="s">
        <v>7</v>
      </c>
      <c r="F43" s="9">
        <f t="shared" si="0"/>
        <v>3.2129089374776367E-3</v>
      </c>
      <c r="G43" s="2">
        <v>203430.55</v>
      </c>
    </row>
    <row r="45" spans="1:9" x14ac:dyDescent="0.35">
      <c r="B45" s="8" t="s">
        <v>27</v>
      </c>
      <c r="G45" s="3">
        <f>SUM(FebHoldings3[Value (10.31.23)])</f>
        <v>63316624.890000001</v>
      </c>
      <c r="I45" s="2">
        <v>63316624.890000001</v>
      </c>
    </row>
    <row r="46" spans="1:9" x14ac:dyDescent="0.35">
      <c r="D46" s="20" t="s">
        <v>97</v>
      </c>
      <c r="I46" s="2"/>
    </row>
    <row r="47" spans="1:9" x14ac:dyDescent="0.35">
      <c r="B47" s="1" t="s">
        <v>30</v>
      </c>
      <c r="F47" s="4">
        <f>G47/G45</f>
        <v>4.3613134856723317E-3</v>
      </c>
      <c r="G47" s="2">
        <v>276143.65000001341</v>
      </c>
    </row>
    <row r="50" spans="1:7" x14ac:dyDescent="0.35">
      <c r="A50" s="10" t="s">
        <v>33</v>
      </c>
    </row>
    <row r="51" spans="1:7" x14ac:dyDescent="0.35">
      <c r="A51" t="s">
        <v>13</v>
      </c>
      <c r="B51" s="11">
        <f>F2</f>
        <v>7.3567535984308097E-2</v>
      </c>
      <c r="G51" s="2"/>
    </row>
    <row r="52" spans="1:7" x14ac:dyDescent="0.35">
      <c r="A52" t="s">
        <v>67</v>
      </c>
      <c r="B52" s="11">
        <f>F3+F6+F7+F8+F10+F16+F18+F23+F36+F38+F39+F40+F42</f>
        <v>0.30923978108461059</v>
      </c>
    </row>
    <row r="53" spans="1:7" x14ac:dyDescent="0.35">
      <c r="A53" t="s">
        <v>68</v>
      </c>
      <c r="B53" s="11">
        <f>F4+F5+F9+F11+F12+F13+F14+F15+F17+F20+F21+F24</f>
        <v>0.38187789276523454</v>
      </c>
    </row>
    <row r="54" spans="1:7" x14ac:dyDescent="0.35">
      <c r="A54" t="s">
        <v>5</v>
      </c>
      <c r="B54" s="11">
        <f>F19+F22+F35+F37+F41+F43</f>
        <v>7.5473990729956614E-2</v>
      </c>
    </row>
    <row r="55" spans="1:7" x14ac:dyDescent="0.35">
      <c r="A55" t="s">
        <v>49</v>
      </c>
      <c r="B55" s="12">
        <f>F25+F26+F27+F28+F29+F30+F31+F32+F33+F34</f>
        <v>0.15984079943589047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BC22BA8B513448C757EE393C41CED" ma:contentTypeVersion="18" ma:contentTypeDescription="Create a new document." ma:contentTypeScope="" ma:versionID="916b13d3a20a15f6d39d04eb0d2a197e">
  <xsd:schema xmlns:xsd="http://www.w3.org/2001/XMLSchema" xmlns:xs="http://www.w3.org/2001/XMLSchema" xmlns:p="http://schemas.microsoft.com/office/2006/metadata/properties" xmlns:ns2="beea5b36-f608-4992-940d-cd002296a407" xmlns:ns3="2f89ad58-6ca7-4d41-8b87-5ec56984ea5e" targetNamespace="http://schemas.microsoft.com/office/2006/metadata/properties" ma:root="true" ma:fieldsID="1c42f46bd2e6d8836ba121f88adf8557" ns2:_="" ns3:_="">
    <xsd:import namespace="beea5b36-f608-4992-940d-cd002296a407"/>
    <xsd:import namespace="2f89ad58-6ca7-4d41-8b87-5ec56984ea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a5b36-f608-4992-940d-cd002296a4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e40b7cd-2302-4517-bc36-9d5698ca73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9ad58-6ca7-4d41-8b87-5ec56984ea5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c9f8d6-ac7d-4014-a3ae-141cdec7a338}" ma:internalName="TaxCatchAll" ma:showField="CatchAllData" ma:web="2f89ad58-6ca7-4d41-8b87-5ec56984ea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ea5b36-f608-4992-940d-cd002296a407">
      <Terms xmlns="http://schemas.microsoft.com/office/infopath/2007/PartnerControls"/>
    </lcf76f155ced4ddcb4097134ff3c332f>
    <TaxCatchAll xmlns="2f89ad58-6ca7-4d41-8b87-5ec56984ea5e" xsi:nil="true"/>
  </documentManagement>
</p:properties>
</file>

<file path=customXml/itemProps1.xml><?xml version="1.0" encoding="utf-8"?>
<ds:datastoreItem xmlns:ds="http://schemas.openxmlformats.org/officeDocument/2006/customXml" ds:itemID="{87A6524E-0445-4AFD-B30D-79F6F5995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ea5b36-f608-4992-940d-cd002296a407"/>
    <ds:schemaRef ds:uri="2f89ad58-6ca7-4d41-8b87-5ec56984e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B6C210-436F-43CD-BF72-CD2C86D03D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1E7B1A-EA28-40F4-9A90-E2B1E480ABCD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eea5b36-f608-4992-940d-cd002296a407"/>
    <ds:schemaRef ds:uri="2f89ad58-6ca7-4d41-8b87-5ec56984ea5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</vt:lpstr>
      <vt:lpstr>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Wiehan Peyper</dc:creator>
  <cp:keywords/>
  <dc:description/>
  <cp:lastModifiedBy>Brian Otto</cp:lastModifiedBy>
  <cp:revision/>
  <cp:lastPrinted>2022-11-11T12:15:23Z</cp:lastPrinted>
  <dcterms:created xsi:type="dcterms:W3CDTF">2022-08-01T13:04:17Z</dcterms:created>
  <dcterms:modified xsi:type="dcterms:W3CDTF">2024-04-09T14:46:53Z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0x010100574BC22BA8B513448C757EE393C41CED</vt:lpwstr>
  </property>
  <property fmtid="{D5CDD505-2E9C-101B-9397-08002B2CF9AE}" pid="3" name="MediaServiceImageTags">
    <vt:lpwstr/>
  </property>
</Properties>
</file>